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ocuments\Contracts\TOH-CCC\Classes\"/>
    </mc:Choice>
  </mc:AlternateContent>
  <xr:revisionPtr revIDLastSave="0" documentId="8_{77FECF8E-09CB-46D3-89CC-89FA0FAFBB9D}" xr6:coauthVersionLast="47" xr6:coauthVersionMax="47" xr10:uidLastSave="{00000000-0000-0000-0000-000000000000}"/>
  <bookViews>
    <workbookView xWindow="22536" yWindow="5760" windowWidth="22440" windowHeight="14040" activeTab="1" xr2:uid="{00000000-000D-0000-FFFF-FFFF00000000}"/>
  </bookViews>
  <sheets>
    <sheet name="SUMMARY" sheetId="6" r:id="rId1"/>
    <sheet name="Expanded DB" sheetId="5" r:id="rId2"/>
    <sheet name="Raw DB" sheetId="1" r:id="rId3"/>
    <sheet name="Sheet2" sheetId="2" r:id="rId4"/>
    <sheet name="Sheet3" sheetId="3" r:id="rId5"/>
  </sheets>
  <definedNames>
    <definedName name="_xlnm._FilterDatabase" localSheetId="1" hidden="1">'Expanded DB'!$A$2:$U$93</definedName>
    <definedName name="_xlnm._FilterDatabase" localSheetId="2" hidden="1">'Raw DB'!$A$1:$H$20</definedName>
    <definedName name="_xlnm.Print_Titles" localSheetId="1">'Expanded DB'!$1:$2</definedName>
    <definedName name="_xlnm.Print_Titles" localSheetId="2">'Raw DB'!$1:$1</definedName>
  </definedNames>
  <calcPr calcId="191029"/>
</workbook>
</file>

<file path=xl/calcChain.xml><?xml version="1.0" encoding="utf-8"?>
<calcChain xmlns="http://schemas.openxmlformats.org/spreadsheetml/2006/main">
  <c r="P4" i="5" l="1"/>
  <c r="R4" i="5" s="1"/>
  <c r="P5" i="5"/>
  <c r="R5" i="5" s="1"/>
  <c r="P6" i="5"/>
  <c r="R6" i="5" s="1"/>
  <c r="P7" i="5"/>
  <c r="R7" i="5" s="1"/>
  <c r="P8" i="5"/>
  <c r="R8" i="5" s="1"/>
  <c r="P9" i="5"/>
  <c r="R9" i="5" s="1"/>
  <c r="P10" i="5"/>
  <c r="R10" i="5" s="1"/>
  <c r="P11" i="5"/>
  <c r="R11" i="5" s="1"/>
  <c r="P12" i="5"/>
  <c r="R12" i="5" s="1"/>
  <c r="P13" i="5"/>
  <c r="R13" i="5" s="1"/>
  <c r="P14" i="5"/>
  <c r="R14" i="5" s="1"/>
  <c r="P15" i="5"/>
  <c r="R15" i="5" s="1"/>
  <c r="P16" i="5"/>
  <c r="R16" i="5" s="1"/>
  <c r="P17" i="5"/>
  <c r="R17" i="5" s="1"/>
  <c r="P18" i="5"/>
  <c r="R18" i="5" s="1"/>
  <c r="P19" i="5"/>
  <c r="R19" i="5" s="1"/>
  <c r="P20" i="5"/>
  <c r="R20" i="5" s="1"/>
  <c r="P21" i="5"/>
  <c r="R21" i="5" s="1"/>
  <c r="P22" i="5"/>
  <c r="R22" i="5" s="1"/>
  <c r="P23" i="5"/>
  <c r="R23" i="5" s="1"/>
  <c r="P24" i="5"/>
  <c r="R24" i="5" s="1"/>
  <c r="P25" i="5"/>
  <c r="R25" i="5" s="1"/>
  <c r="P26" i="5"/>
  <c r="R26" i="5" s="1"/>
  <c r="P27" i="5"/>
  <c r="R27" i="5" s="1"/>
  <c r="P28" i="5"/>
  <c r="R28" i="5" s="1"/>
  <c r="P29" i="5"/>
  <c r="U29" i="5" s="1"/>
  <c r="P30" i="5"/>
  <c r="R30" i="5" s="1"/>
  <c r="P31" i="5"/>
  <c r="R31" i="5" s="1"/>
  <c r="P32" i="5"/>
  <c r="R32" i="5" s="1"/>
  <c r="P33" i="5"/>
  <c r="R33" i="5" s="1"/>
  <c r="P34" i="5"/>
  <c r="R34" i="5" s="1"/>
  <c r="P35" i="5"/>
  <c r="R35" i="5" s="1"/>
  <c r="P36" i="5"/>
  <c r="R36" i="5" s="1"/>
  <c r="P37" i="5"/>
  <c r="R37" i="5" s="1"/>
  <c r="P38" i="5"/>
  <c r="R38" i="5" s="1"/>
  <c r="P39" i="5"/>
  <c r="R39" i="5" s="1"/>
  <c r="P40" i="5"/>
  <c r="R40" i="5" s="1"/>
  <c r="P41" i="5"/>
  <c r="R41" i="5" s="1"/>
  <c r="P42" i="5"/>
  <c r="R42" i="5" s="1"/>
  <c r="P43" i="5"/>
  <c r="R43" i="5" s="1"/>
  <c r="P44" i="5"/>
  <c r="R44" i="5" s="1"/>
  <c r="P45" i="5"/>
  <c r="R45" i="5" s="1"/>
  <c r="P46" i="5"/>
  <c r="R46" i="5" s="1"/>
  <c r="P47" i="5"/>
  <c r="U47" i="5" s="1"/>
  <c r="P48" i="5"/>
  <c r="U48" i="5" s="1"/>
  <c r="P49" i="5"/>
  <c r="U49" i="5" s="1"/>
  <c r="P50" i="5"/>
  <c r="U50" i="5" s="1"/>
  <c r="P51" i="5"/>
  <c r="R51" i="5" s="1"/>
  <c r="P52" i="5"/>
  <c r="R52" i="5" s="1"/>
  <c r="P53" i="5"/>
  <c r="R53" i="5" s="1"/>
  <c r="P54" i="5"/>
  <c r="R54" i="5" s="1"/>
  <c r="P55" i="5"/>
  <c r="R55" i="5" s="1"/>
  <c r="P56" i="5"/>
  <c r="R56" i="5" s="1"/>
  <c r="P57" i="5"/>
  <c r="R57" i="5" s="1"/>
  <c r="P58" i="5"/>
  <c r="R58" i="5" s="1"/>
  <c r="P59" i="5"/>
  <c r="R59" i="5" s="1"/>
  <c r="P60" i="5"/>
  <c r="R60" i="5" s="1"/>
  <c r="P61" i="5"/>
  <c r="R61" i="5" s="1"/>
  <c r="P62" i="5"/>
  <c r="R62" i="5" s="1"/>
  <c r="P63" i="5"/>
  <c r="R63" i="5" s="1"/>
  <c r="P64" i="5"/>
  <c r="R64" i="5" s="1"/>
  <c r="P65" i="5"/>
  <c r="R65" i="5" s="1"/>
  <c r="P66" i="5"/>
  <c r="R66" i="5" s="1"/>
  <c r="P67" i="5"/>
  <c r="R67" i="5" s="1"/>
  <c r="P68" i="5"/>
  <c r="R68" i="5" s="1"/>
  <c r="P69" i="5"/>
  <c r="R69" i="5" s="1"/>
  <c r="P70" i="5"/>
  <c r="R70" i="5" s="1"/>
  <c r="P71" i="5"/>
  <c r="R71" i="5" s="1"/>
  <c r="P72" i="5"/>
  <c r="R72" i="5" s="1"/>
  <c r="P73" i="5"/>
  <c r="R73" i="5" s="1"/>
  <c r="P74" i="5"/>
  <c r="R74" i="5" s="1"/>
  <c r="P75" i="5"/>
  <c r="R75" i="5" s="1"/>
  <c r="P76" i="5"/>
  <c r="R76" i="5" s="1"/>
  <c r="P77" i="5"/>
  <c r="R77" i="5" s="1"/>
  <c r="P78" i="5"/>
  <c r="R78" i="5" s="1"/>
  <c r="P79" i="5"/>
  <c r="R79" i="5" s="1"/>
  <c r="P80" i="5"/>
  <c r="R80" i="5" s="1"/>
  <c r="P81" i="5"/>
  <c r="R81" i="5" s="1"/>
  <c r="P82" i="5"/>
  <c r="R82" i="5" s="1"/>
  <c r="P83" i="5"/>
  <c r="R83" i="5" s="1"/>
  <c r="P84" i="5"/>
  <c r="R84" i="5" s="1"/>
  <c r="P85" i="5"/>
  <c r="R85" i="5" s="1"/>
  <c r="P86" i="5"/>
  <c r="R86" i="5" s="1"/>
  <c r="P87" i="5"/>
  <c r="R87" i="5" s="1"/>
  <c r="P88" i="5"/>
  <c r="R88" i="5" s="1"/>
  <c r="P89" i="5"/>
  <c r="R89" i="5" s="1"/>
  <c r="P90" i="5"/>
  <c r="R90" i="5" s="1"/>
  <c r="P91" i="5"/>
  <c r="R91" i="5" s="1"/>
  <c r="P92" i="5"/>
  <c r="R92" i="5" s="1"/>
  <c r="P93" i="5"/>
  <c r="R93" i="5" s="1"/>
  <c r="P3" i="5"/>
  <c r="R3" i="5" s="1"/>
  <c r="B4" i="3"/>
  <c r="E4" i="3" s="1"/>
  <c r="F4" i="3" s="1"/>
  <c r="M9" i="5"/>
  <c r="K8" i="5"/>
  <c r="K7" i="5"/>
  <c r="K6" i="5"/>
  <c r="K5" i="5"/>
  <c r="K4" i="5"/>
  <c r="K3" i="5"/>
  <c r="B2" i="3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3" i="5"/>
  <c r="I4" i="5"/>
  <c r="J4" i="5"/>
  <c r="C6" i="6"/>
  <c r="B5" i="6"/>
  <c r="C5" i="6" s="1"/>
  <c r="J3" i="6"/>
  <c r="J4" i="6"/>
  <c r="J5" i="6"/>
  <c r="H4" i="6"/>
  <c r="I4" i="6" s="1"/>
  <c r="H5" i="6"/>
  <c r="I5" i="6"/>
  <c r="I3" i="6"/>
  <c r="H3" i="6"/>
  <c r="B3" i="6"/>
  <c r="Q1" i="5"/>
  <c r="M93" i="5"/>
  <c r="K93" i="5"/>
  <c r="J93" i="5"/>
  <c r="M92" i="5"/>
  <c r="K92" i="5"/>
  <c r="J92" i="5"/>
  <c r="M91" i="5"/>
  <c r="K91" i="5"/>
  <c r="J91" i="5"/>
  <c r="M90" i="5"/>
  <c r="K90" i="5"/>
  <c r="J90" i="5"/>
  <c r="M89" i="5"/>
  <c r="K89" i="5"/>
  <c r="J89" i="5"/>
  <c r="M88" i="5"/>
  <c r="K88" i="5"/>
  <c r="J88" i="5"/>
  <c r="M87" i="5"/>
  <c r="K87" i="5"/>
  <c r="J87" i="5"/>
  <c r="M86" i="5"/>
  <c r="K86" i="5"/>
  <c r="J86" i="5"/>
  <c r="M85" i="5"/>
  <c r="K85" i="5"/>
  <c r="J85" i="5"/>
  <c r="M84" i="5"/>
  <c r="K84" i="5"/>
  <c r="J84" i="5"/>
  <c r="M83" i="5"/>
  <c r="K83" i="5"/>
  <c r="J83" i="5"/>
  <c r="M82" i="5"/>
  <c r="K82" i="5"/>
  <c r="J82" i="5"/>
  <c r="M81" i="5"/>
  <c r="K81" i="5"/>
  <c r="J81" i="5"/>
  <c r="M80" i="5"/>
  <c r="K80" i="5"/>
  <c r="J80" i="5"/>
  <c r="M79" i="5"/>
  <c r="K79" i="5"/>
  <c r="J79" i="5"/>
  <c r="M78" i="5"/>
  <c r="K78" i="5"/>
  <c r="J78" i="5"/>
  <c r="M77" i="5"/>
  <c r="K77" i="5"/>
  <c r="J77" i="5"/>
  <c r="M76" i="5"/>
  <c r="K76" i="5"/>
  <c r="J76" i="5"/>
  <c r="M75" i="5"/>
  <c r="K75" i="5"/>
  <c r="J75" i="5"/>
  <c r="M74" i="5"/>
  <c r="K74" i="5"/>
  <c r="J74" i="5"/>
  <c r="M73" i="5"/>
  <c r="K73" i="5"/>
  <c r="J73" i="5"/>
  <c r="M72" i="5"/>
  <c r="K72" i="5"/>
  <c r="J72" i="5"/>
  <c r="M71" i="5"/>
  <c r="K71" i="5"/>
  <c r="J71" i="5"/>
  <c r="M70" i="5"/>
  <c r="K70" i="5"/>
  <c r="J70" i="5"/>
  <c r="M69" i="5"/>
  <c r="K69" i="5"/>
  <c r="J69" i="5"/>
  <c r="M68" i="5"/>
  <c r="K68" i="5"/>
  <c r="J68" i="5"/>
  <c r="M67" i="5"/>
  <c r="K67" i="5"/>
  <c r="J67" i="5"/>
  <c r="M66" i="5"/>
  <c r="K66" i="5"/>
  <c r="J66" i="5"/>
  <c r="M65" i="5"/>
  <c r="K65" i="5"/>
  <c r="J65" i="5"/>
  <c r="M64" i="5"/>
  <c r="K64" i="5"/>
  <c r="J64" i="5"/>
  <c r="M63" i="5"/>
  <c r="K63" i="5"/>
  <c r="J63" i="5"/>
  <c r="M62" i="5"/>
  <c r="K62" i="5"/>
  <c r="J62" i="5"/>
  <c r="M61" i="5"/>
  <c r="K61" i="5"/>
  <c r="J61" i="5"/>
  <c r="M60" i="5"/>
  <c r="K60" i="5"/>
  <c r="J60" i="5"/>
  <c r="M59" i="5"/>
  <c r="K59" i="5"/>
  <c r="J59" i="5"/>
  <c r="M58" i="5"/>
  <c r="K58" i="5"/>
  <c r="J58" i="5"/>
  <c r="M57" i="5"/>
  <c r="K57" i="5"/>
  <c r="J57" i="5"/>
  <c r="M56" i="5"/>
  <c r="K56" i="5"/>
  <c r="J56" i="5"/>
  <c r="M55" i="5"/>
  <c r="K55" i="5"/>
  <c r="J55" i="5"/>
  <c r="M54" i="5"/>
  <c r="K54" i="5"/>
  <c r="J54" i="5"/>
  <c r="M53" i="5"/>
  <c r="K53" i="5"/>
  <c r="J53" i="5"/>
  <c r="M52" i="5"/>
  <c r="K52" i="5"/>
  <c r="J52" i="5"/>
  <c r="M51" i="5"/>
  <c r="K51" i="5"/>
  <c r="J51" i="5"/>
  <c r="M50" i="5"/>
  <c r="K50" i="5"/>
  <c r="J50" i="5"/>
  <c r="M49" i="5"/>
  <c r="K49" i="5"/>
  <c r="J49" i="5"/>
  <c r="M48" i="5"/>
  <c r="K48" i="5"/>
  <c r="J48" i="5"/>
  <c r="M47" i="5"/>
  <c r="K47" i="5"/>
  <c r="J47" i="5"/>
  <c r="M46" i="5"/>
  <c r="K46" i="5"/>
  <c r="J46" i="5"/>
  <c r="M45" i="5"/>
  <c r="K45" i="5"/>
  <c r="J45" i="5"/>
  <c r="M44" i="5"/>
  <c r="K44" i="5"/>
  <c r="J44" i="5"/>
  <c r="M43" i="5"/>
  <c r="K43" i="5"/>
  <c r="J43" i="5"/>
  <c r="M42" i="5"/>
  <c r="K42" i="5"/>
  <c r="J42" i="5"/>
  <c r="M41" i="5"/>
  <c r="K41" i="5"/>
  <c r="J41" i="5"/>
  <c r="M40" i="5"/>
  <c r="K40" i="5"/>
  <c r="J40" i="5"/>
  <c r="M39" i="5"/>
  <c r="K39" i="5"/>
  <c r="J39" i="5"/>
  <c r="M38" i="5"/>
  <c r="K38" i="5"/>
  <c r="J38" i="5"/>
  <c r="M37" i="5"/>
  <c r="K37" i="5"/>
  <c r="J37" i="5"/>
  <c r="M36" i="5"/>
  <c r="K36" i="5"/>
  <c r="J36" i="5"/>
  <c r="M35" i="5"/>
  <c r="K35" i="5"/>
  <c r="J35" i="5"/>
  <c r="M34" i="5"/>
  <c r="K34" i="5"/>
  <c r="J34" i="5"/>
  <c r="M33" i="5"/>
  <c r="K33" i="5"/>
  <c r="J33" i="5"/>
  <c r="M32" i="5"/>
  <c r="K32" i="5"/>
  <c r="J32" i="5"/>
  <c r="M31" i="5"/>
  <c r="K31" i="5"/>
  <c r="J31" i="5"/>
  <c r="M30" i="5"/>
  <c r="K30" i="5"/>
  <c r="J30" i="5"/>
  <c r="M29" i="5"/>
  <c r="K29" i="5"/>
  <c r="J29" i="5"/>
  <c r="M28" i="5"/>
  <c r="K28" i="5"/>
  <c r="J28" i="5"/>
  <c r="M27" i="5"/>
  <c r="K27" i="5"/>
  <c r="J27" i="5"/>
  <c r="M26" i="5"/>
  <c r="K26" i="5"/>
  <c r="J26" i="5"/>
  <c r="M25" i="5"/>
  <c r="K25" i="5"/>
  <c r="J25" i="5"/>
  <c r="M24" i="5"/>
  <c r="K24" i="5"/>
  <c r="J24" i="5"/>
  <c r="M23" i="5"/>
  <c r="K23" i="5"/>
  <c r="J23" i="5"/>
  <c r="M22" i="5"/>
  <c r="K22" i="5"/>
  <c r="J22" i="5"/>
  <c r="M21" i="5"/>
  <c r="K21" i="5"/>
  <c r="J21" i="5"/>
  <c r="M20" i="5"/>
  <c r="K20" i="5"/>
  <c r="J20" i="5"/>
  <c r="M19" i="5"/>
  <c r="K19" i="5"/>
  <c r="J19" i="5"/>
  <c r="M18" i="5"/>
  <c r="K18" i="5"/>
  <c r="J18" i="5"/>
  <c r="M17" i="5"/>
  <c r="K17" i="5"/>
  <c r="J17" i="5"/>
  <c r="M16" i="5"/>
  <c r="K16" i="5"/>
  <c r="J16" i="5"/>
  <c r="M15" i="5"/>
  <c r="K15" i="5"/>
  <c r="J15" i="5"/>
  <c r="M14" i="5"/>
  <c r="K14" i="5"/>
  <c r="J14" i="5"/>
  <c r="M13" i="5"/>
  <c r="K13" i="5"/>
  <c r="J13" i="5"/>
  <c r="M12" i="5"/>
  <c r="K12" i="5"/>
  <c r="J12" i="5"/>
  <c r="M11" i="5"/>
  <c r="K11" i="5"/>
  <c r="J11" i="5"/>
  <c r="M10" i="5"/>
  <c r="K10" i="5"/>
  <c r="J10" i="5"/>
  <c r="J9" i="5"/>
  <c r="M8" i="5"/>
  <c r="J8" i="5"/>
  <c r="M7" i="5"/>
  <c r="J7" i="5"/>
  <c r="M6" i="5"/>
  <c r="J6" i="5"/>
  <c r="M5" i="5"/>
  <c r="J5" i="5"/>
  <c r="M4" i="5"/>
  <c r="M3" i="5"/>
  <c r="J3" i="5"/>
  <c r="C2" i="2"/>
  <c r="T83" i="5" l="1"/>
  <c r="S83" i="5"/>
  <c r="T67" i="5"/>
  <c r="S67" i="5"/>
  <c r="T49" i="5"/>
  <c r="S81" i="5"/>
  <c r="S80" i="5"/>
  <c r="S18" i="5"/>
  <c r="T82" i="5"/>
  <c r="T80" i="5"/>
  <c r="S66" i="5"/>
  <c r="T65" i="5"/>
  <c r="T64" i="5"/>
  <c r="T17" i="5"/>
  <c r="S50" i="5"/>
  <c r="S49" i="5"/>
  <c r="S82" i="5"/>
  <c r="S34" i="5"/>
  <c r="S64" i="5"/>
  <c r="S17" i="5"/>
  <c r="T48" i="5"/>
  <c r="S48" i="5"/>
  <c r="T34" i="5"/>
  <c r="T33" i="5"/>
  <c r="S33" i="5"/>
  <c r="T32" i="5"/>
  <c r="S51" i="5"/>
  <c r="T16" i="5"/>
  <c r="T66" i="5"/>
  <c r="S32" i="5"/>
  <c r="T88" i="5"/>
  <c r="T50" i="5"/>
  <c r="S16" i="5"/>
  <c r="T81" i="5"/>
  <c r="S65" i="5"/>
  <c r="T11" i="5"/>
  <c r="T43" i="5"/>
  <c r="T59" i="5"/>
  <c r="T9" i="5"/>
  <c r="T91" i="5"/>
  <c r="S75" i="5"/>
  <c r="T58" i="5"/>
  <c r="S42" i="5"/>
  <c r="T25" i="5"/>
  <c r="S9" i="5"/>
  <c r="S11" i="5"/>
  <c r="S26" i="5"/>
  <c r="S91" i="5"/>
  <c r="T74" i="5"/>
  <c r="S58" i="5"/>
  <c r="T41" i="5"/>
  <c r="S25" i="5"/>
  <c r="T8" i="5"/>
  <c r="T10" i="5"/>
  <c r="T26" i="5"/>
  <c r="T75" i="5"/>
  <c r="T90" i="5"/>
  <c r="S74" i="5"/>
  <c r="T57" i="5"/>
  <c r="S41" i="5"/>
  <c r="T24" i="5"/>
  <c r="T27" i="5"/>
  <c r="S43" i="5"/>
  <c r="S90" i="5"/>
  <c r="T73" i="5"/>
  <c r="S57" i="5"/>
  <c r="T40" i="5"/>
  <c r="T19" i="5"/>
  <c r="S59" i="5"/>
  <c r="T89" i="5"/>
  <c r="S73" i="5"/>
  <c r="T56" i="5"/>
  <c r="T35" i="5"/>
  <c r="S19" i="5"/>
  <c r="S27" i="5"/>
  <c r="S10" i="5"/>
  <c r="T42" i="5"/>
  <c r="S89" i="5"/>
  <c r="T72" i="5"/>
  <c r="T51" i="5"/>
  <c r="S35" i="5"/>
  <c r="T18" i="5"/>
  <c r="T15" i="5"/>
  <c r="S87" i="5"/>
  <c r="S15" i="5"/>
  <c r="T86" i="5"/>
  <c r="T78" i="5"/>
  <c r="T70" i="5"/>
  <c r="T62" i="5"/>
  <c r="T54" i="5"/>
  <c r="T46" i="5"/>
  <c r="T22" i="5"/>
  <c r="S86" i="5"/>
  <c r="S78" i="5"/>
  <c r="S70" i="5"/>
  <c r="S62" i="5"/>
  <c r="S54" i="5"/>
  <c r="S46" i="5"/>
  <c r="S38" i="5"/>
  <c r="S30" i="5"/>
  <c r="S22" i="5"/>
  <c r="S14" i="5"/>
  <c r="S6" i="5"/>
  <c r="S88" i="5"/>
  <c r="S72" i="5"/>
  <c r="S56" i="5"/>
  <c r="S40" i="5"/>
  <c r="T79" i="5"/>
  <c r="T31" i="5"/>
  <c r="S39" i="5"/>
  <c r="T6" i="5"/>
  <c r="V6" i="5" s="1"/>
  <c r="T93" i="5"/>
  <c r="T85" i="5"/>
  <c r="T77" i="5"/>
  <c r="T69" i="5"/>
  <c r="T61" i="5"/>
  <c r="T53" i="5"/>
  <c r="T45" i="5"/>
  <c r="T37" i="5"/>
  <c r="T29" i="5"/>
  <c r="T21" i="5"/>
  <c r="T13" i="5"/>
  <c r="T5" i="5"/>
  <c r="S8" i="5"/>
  <c r="T87" i="5"/>
  <c r="T39" i="5"/>
  <c r="S71" i="5"/>
  <c r="V71" i="5" s="1"/>
  <c r="S63" i="5"/>
  <c r="S55" i="5"/>
  <c r="S47" i="5"/>
  <c r="S7" i="5"/>
  <c r="T30" i="5"/>
  <c r="S93" i="5"/>
  <c r="S85" i="5"/>
  <c r="S77" i="5"/>
  <c r="S69" i="5"/>
  <c r="S61" i="5"/>
  <c r="S53" i="5"/>
  <c r="S45" i="5"/>
  <c r="S37" i="5"/>
  <c r="S29" i="5"/>
  <c r="S21" i="5"/>
  <c r="V21" i="5" s="1"/>
  <c r="S13" i="5"/>
  <c r="S5" i="5"/>
  <c r="T23" i="5"/>
  <c r="S23" i="5"/>
  <c r="T14" i="5"/>
  <c r="T92" i="5"/>
  <c r="T84" i="5"/>
  <c r="T76" i="5"/>
  <c r="T68" i="5"/>
  <c r="T60" i="5"/>
  <c r="T52" i="5"/>
  <c r="T44" i="5"/>
  <c r="T36" i="5"/>
  <c r="T28" i="5"/>
  <c r="T20" i="5"/>
  <c r="T12" i="5"/>
  <c r="T4" i="5"/>
  <c r="S24" i="5"/>
  <c r="T71" i="5"/>
  <c r="T63" i="5"/>
  <c r="T55" i="5"/>
  <c r="T47" i="5"/>
  <c r="T7" i="5"/>
  <c r="S79" i="5"/>
  <c r="S31" i="5"/>
  <c r="T38" i="5"/>
  <c r="S92" i="5"/>
  <c r="S84" i="5"/>
  <c r="S76" i="5"/>
  <c r="S68" i="5"/>
  <c r="V68" i="5" s="1"/>
  <c r="S60" i="5"/>
  <c r="S52" i="5"/>
  <c r="V52" i="5" s="1"/>
  <c r="S44" i="5"/>
  <c r="S36" i="5"/>
  <c r="V36" i="5" s="1"/>
  <c r="S28" i="5"/>
  <c r="S20" i="5"/>
  <c r="S12" i="5"/>
  <c r="S4" i="5"/>
  <c r="T3" i="5"/>
  <c r="R49" i="5"/>
  <c r="R50" i="5"/>
  <c r="U91" i="5"/>
  <c r="U75" i="5"/>
  <c r="S3" i="5"/>
  <c r="V3" i="5" s="1"/>
  <c r="U52" i="5"/>
  <c r="U51" i="5"/>
  <c r="U43" i="5"/>
  <c r="U36" i="5"/>
  <c r="U84" i="5"/>
  <c r="U35" i="5"/>
  <c r="U83" i="5"/>
  <c r="U34" i="5"/>
  <c r="U82" i="5"/>
  <c r="U33" i="5"/>
  <c r="U81" i="5"/>
  <c r="U27" i="5"/>
  <c r="U20" i="5"/>
  <c r="U19" i="5"/>
  <c r="U67" i="5"/>
  <c r="U18" i="5"/>
  <c r="U68" i="5"/>
  <c r="U66" i="5"/>
  <c r="U17" i="5"/>
  <c r="U65" i="5"/>
  <c r="U11" i="5"/>
  <c r="U59" i="5"/>
  <c r="U4" i="5"/>
  <c r="U78" i="5"/>
  <c r="U62" i="5"/>
  <c r="U46" i="5"/>
  <c r="U30" i="5"/>
  <c r="U14" i="5"/>
  <c r="R47" i="5"/>
  <c r="U64" i="5"/>
  <c r="U61" i="5"/>
  <c r="U92" i="5"/>
  <c r="U60" i="5"/>
  <c r="U28" i="5"/>
  <c r="U90" i="5"/>
  <c r="U74" i="5"/>
  <c r="U58" i="5"/>
  <c r="U42" i="5"/>
  <c r="U26" i="5"/>
  <c r="U10" i="5"/>
  <c r="U89" i="5"/>
  <c r="U73" i="5"/>
  <c r="U57" i="5"/>
  <c r="U41" i="5"/>
  <c r="U25" i="5"/>
  <c r="U9" i="5"/>
  <c r="R48" i="5"/>
  <c r="U80" i="5"/>
  <c r="U63" i="5"/>
  <c r="U93" i="5"/>
  <c r="U45" i="5"/>
  <c r="U76" i="5"/>
  <c r="U12" i="5"/>
  <c r="U88" i="5"/>
  <c r="U72" i="5"/>
  <c r="U56" i="5"/>
  <c r="U40" i="5"/>
  <c r="U24" i="5"/>
  <c r="U8" i="5"/>
  <c r="U32" i="5"/>
  <c r="R29" i="5"/>
  <c r="U31" i="5"/>
  <c r="U77" i="5"/>
  <c r="U44" i="5"/>
  <c r="U79" i="5"/>
  <c r="U13" i="5"/>
  <c r="U87" i="5"/>
  <c r="U71" i="5"/>
  <c r="U55" i="5"/>
  <c r="U39" i="5"/>
  <c r="U23" i="5"/>
  <c r="U7" i="5"/>
  <c r="U86" i="5"/>
  <c r="U70" i="5"/>
  <c r="U54" i="5"/>
  <c r="U38" i="5"/>
  <c r="U22" i="5"/>
  <c r="U6" i="5"/>
  <c r="U85" i="5"/>
  <c r="U69" i="5"/>
  <c r="U53" i="5"/>
  <c r="U37" i="5"/>
  <c r="U21" i="5"/>
  <c r="U5" i="5"/>
  <c r="U16" i="5"/>
  <c r="U15" i="5"/>
  <c r="U3" i="5"/>
  <c r="C4" i="3"/>
  <c r="D4" i="3"/>
  <c r="D5" i="3"/>
  <c r="D6" i="3"/>
  <c r="V81" i="5" l="1"/>
  <c r="V84" i="5"/>
  <c r="V22" i="5"/>
  <c r="V15" i="5"/>
  <c r="V89" i="5"/>
  <c r="V24" i="5"/>
  <c r="V4" i="5"/>
  <c r="V87" i="5"/>
  <c r="V17" i="5"/>
  <c r="V85" i="5"/>
  <c r="V12" i="5"/>
  <c r="V7" i="5"/>
  <c r="V38" i="5"/>
  <c r="V39" i="5"/>
  <c r="V86" i="5"/>
  <c r="V20" i="5"/>
  <c r="V23" i="5"/>
  <c r="V83" i="5"/>
  <c r="V49" i="5"/>
  <c r="V55" i="5"/>
  <c r="V73" i="5"/>
  <c r="V8" i="5"/>
  <c r="V41" i="5"/>
  <c r="V76" i="5"/>
  <c r="V45" i="5"/>
  <c r="V5" i="5"/>
  <c r="V40" i="5"/>
  <c r="V27" i="5"/>
  <c r="V42" i="5"/>
  <c r="V53" i="5"/>
  <c r="V56" i="5"/>
  <c r="V54" i="5"/>
  <c r="V19" i="5"/>
  <c r="V74" i="5"/>
  <c r="V57" i="5"/>
  <c r="V72" i="5"/>
  <c r="V33" i="5"/>
  <c r="V10" i="5"/>
  <c r="V69" i="5"/>
  <c r="V88" i="5"/>
  <c r="V70" i="5"/>
  <c r="V37" i="5"/>
  <c r="V25" i="5"/>
  <c r="V48" i="5"/>
  <c r="V47" i="5"/>
  <c r="V50" i="5"/>
  <c r="V9" i="5"/>
  <c r="V66" i="5"/>
  <c r="V92" i="5"/>
  <c r="V75" i="5"/>
  <c r="V31" i="5"/>
  <c r="V65" i="5"/>
  <c r="V64" i="5"/>
  <c r="V29" i="5"/>
  <c r="V77" i="5"/>
  <c r="V79" i="5"/>
  <c r="V93" i="5"/>
  <c r="V28" i="5"/>
  <c r="V35" i="5"/>
  <c r="V63" i="5"/>
  <c r="V62" i="5"/>
  <c r="V90" i="5"/>
  <c r="V91" i="5"/>
  <c r="V18" i="5"/>
  <c r="V34" i="5"/>
  <c r="V82" i="5"/>
  <c r="V44" i="5"/>
  <c r="V13" i="5"/>
  <c r="V43" i="5"/>
  <c r="V26" i="5"/>
  <c r="V51" i="5"/>
  <c r="V80" i="5"/>
  <c r="V14" i="5"/>
  <c r="V59" i="5"/>
  <c r="V58" i="5"/>
  <c r="V16" i="5"/>
  <c r="V78" i="5"/>
  <c r="V11" i="5"/>
  <c r="V32" i="5"/>
  <c r="V61" i="5"/>
  <c r="V30" i="5"/>
  <c r="V67" i="5"/>
  <c r="V46" i="5"/>
  <c r="V60" i="5"/>
  <c r="R1" i="5"/>
  <c r="T1" i="5"/>
  <c r="S1" i="5"/>
  <c r="U1" i="5"/>
  <c r="V1" i="5" l="1"/>
</calcChain>
</file>

<file path=xl/sharedStrings.xml><?xml version="1.0" encoding="utf-8"?>
<sst xmlns="http://schemas.openxmlformats.org/spreadsheetml/2006/main" count="795" uniqueCount="113">
  <si>
    <t>City</t>
  </si>
  <si>
    <t>State</t>
  </si>
  <si>
    <t>Zip Code</t>
  </si>
  <si>
    <t>NY</t>
  </si>
  <si>
    <t>Farmingdale</t>
  </si>
  <si>
    <t>Garden City</t>
  </si>
  <si>
    <t>Great Neck</t>
  </si>
  <si>
    <t>Levittown</t>
  </si>
  <si>
    <t>Long Beach</t>
  </si>
  <si>
    <t>Seaford</t>
  </si>
  <si>
    <t>Freeport</t>
  </si>
  <si>
    <t>Brookville</t>
  </si>
  <si>
    <t>720 Northern Blvd</t>
  </si>
  <si>
    <t>Plainview</t>
  </si>
  <si>
    <t>Ms.</t>
  </si>
  <si>
    <t>Louis</t>
  </si>
  <si>
    <t>Mr.</t>
  </si>
  <si>
    <t>Joseph</t>
  </si>
  <si>
    <t>Robert</t>
  </si>
  <si>
    <t>Marilyn</t>
  </si>
  <si>
    <t>Walter</t>
  </si>
  <si>
    <t>Dr.</t>
  </si>
  <si>
    <t>Ken</t>
  </si>
  <si>
    <t>Pete</t>
  </si>
  <si>
    <t>Mrs.</t>
  </si>
  <si>
    <t>Marion</t>
  </si>
  <si>
    <t>James</t>
  </si>
  <si>
    <t>Andrew</t>
  </si>
  <si>
    <t>Diane</t>
  </si>
  <si>
    <t>Betty</t>
  </si>
  <si>
    <t>Address</t>
  </si>
  <si>
    <t>Title</t>
  </si>
  <si>
    <t>First Name</t>
  </si>
  <si>
    <t>Last Name</t>
  </si>
  <si>
    <t>Ignatz</t>
  </si>
  <si>
    <t>Schmurtz</t>
  </si>
  <si>
    <t>Sean</t>
  </si>
  <si>
    <t>Connery</t>
  </si>
  <si>
    <t>Dick</t>
  </si>
  <si>
    <t>Clark</t>
  </si>
  <si>
    <t>1500 Seamans Neck Road</t>
  </si>
  <si>
    <t>Geogian</t>
  </si>
  <si>
    <t>123 Secret Service Rd</t>
  </si>
  <si>
    <t>London</t>
  </si>
  <si>
    <t>1 Times Square</t>
  </si>
  <si>
    <t xml:space="preserve">New York </t>
  </si>
  <si>
    <t>Smith</t>
  </si>
  <si>
    <t>150 Washington St.</t>
  </si>
  <si>
    <t>Hues</t>
  </si>
  <si>
    <t>1053 Broadway</t>
  </si>
  <si>
    <t>Dino</t>
  </si>
  <si>
    <t>Struddle</t>
  </si>
  <si>
    <t>235 N. Pond Avenue</t>
  </si>
  <si>
    <t>56 St Patrick Avenue</t>
  </si>
  <si>
    <t>Tolstoy</t>
  </si>
  <si>
    <t>Ronda</t>
  </si>
  <si>
    <t>100 Eagle Place</t>
  </si>
  <si>
    <t>Egon</t>
  </si>
  <si>
    <t>John</t>
  </si>
  <si>
    <t>200 Jerusallem Ave.</t>
  </si>
  <si>
    <t>Maryanne</t>
  </si>
  <si>
    <t>Northrup</t>
  </si>
  <si>
    <t>1775 E. Chestnut Street</t>
  </si>
  <si>
    <t>Gwangi</t>
  </si>
  <si>
    <t>4925 Mexico Road</t>
  </si>
  <si>
    <t>Eberthal</t>
  </si>
  <si>
    <t>PO Box 9999</t>
  </si>
  <si>
    <t>2 College Way</t>
  </si>
  <si>
    <t>Newsworthy</t>
  </si>
  <si>
    <t>100 Stewart Ave.</t>
  </si>
  <si>
    <t>50 Roosevelt Drive</t>
  </si>
  <si>
    <t>Balle</t>
  </si>
  <si>
    <t>PO Box 11576</t>
  </si>
  <si>
    <t>Barfello</t>
  </si>
  <si>
    <t>2345 South Service Road</t>
  </si>
  <si>
    <t>30 Cucumber Avenue</t>
  </si>
  <si>
    <t>DOB</t>
  </si>
  <si>
    <t>Krespe</t>
  </si>
  <si>
    <t>Milner</t>
  </si>
  <si>
    <t>Number in list</t>
  </si>
  <si>
    <t>TBA</t>
  </si>
  <si>
    <t>Age</t>
  </si>
  <si>
    <t>Name</t>
  </si>
  <si>
    <t>Inv#</t>
  </si>
  <si>
    <t>Patient#</t>
  </si>
  <si>
    <t>Ins</t>
  </si>
  <si>
    <t>Inv Date</t>
  </si>
  <si>
    <t>Inv Amt</t>
  </si>
  <si>
    <t>Aetna</t>
  </si>
  <si>
    <t>Oxford</t>
  </si>
  <si>
    <t>BCBS</t>
  </si>
  <si>
    <t>Cigna</t>
  </si>
  <si>
    <t>Humana</t>
  </si>
  <si>
    <t>United HC</t>
  </si>
  <si>
    <t>none</t>
  </si>
  <si>
    <t>Medicare</t>
  </si>
  <si>
    <t>&lt;30</t>
  </si>
  <si>
    <t>31-60</t>
  </si>
  <si>
    <t>61-90</t>
  </si>
  <si>
    <t>&gt;90</t>
  </si>
  <si>
    <t>MANAGEMENT SUMMARY</t>
  </si>
  <si>
    <t>Total of invoices</t>
  </si>
  <si>
    <t>Monitor A</t>
  </si>
  <si>
    <t>HDMI</t>
  </si>
  <si>
    <t>USB Drive</t>
  </si>
  <si>
    <t>x 15%</t>
  </si>
  <si>
    <t>New Tot</t>
  </si>
  <si>
    <t>New Tot2</t>
  </si>
  <si>
    <t>Prices as of 10/2/23</t>
  </si>
  <si>
    <t>Most recent Date</t>
  </si>
  <si>
    <t>Oldest Date</t>
  </si>
  <si>
    <t>AgeGrp</t>
  </si>
  <si>
    <t>InvAge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</si>
</sst>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"/>
    <numFmt numFmtId="165" formatCode="m/d/yy;@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vertical="top"/>
    </xf>
    <xf numFmtId="0" fontId="3" fillId="0" borderId="0" xfId="0" applyFont="1"/>
    <xf numFmtId="165" fontId="0" fillId="0" borderId="0" xfId="0" applyNumberFormat="1"/>
    <xf numFmtId="14" fontId="3" fillId="0" borderId="0" xfId="0" applyNumberFormat="1" applyFont="1" applyAlignment="1">
      <alignment vertical="top"/>
    </xf>
    <xf numFmtId="1" fontId="0" fillId="0" borderId="0" xfId="0" applyNumberFormat="1"/>
    <xf numFmtId="0" fontId="3" fillId="0" borderId="0" xfId="0" applyFont="1" applyAlignment="1">
      <alignment horizontal="center" vertical="top"/>
    </xf>
    <xf numFmtId="164" fontId="3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44" fontId="0" fillId="0" borderId="0" xfId="1" applyFont="1" applyBorder="1" applyAlignment="1">
      <alignment vertical="top"/>
    </xf>
    <xf numFmtId="0" fontId="2" fillId="0" borderId="0" xfId="0" quotePrefix="1" applyFont="1" applyAlignment="1">
      <alignment horizontal="center"/>
    </xf>
    <xf numFmtId="44" fontId="0" fillId="0" borderId="0" xfId="0" applyNumberFormat="1"/>
    <xf numFmtId="0" fontId="4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312420</xdr:colOff>
      <xdr:row>5</xdr:row>
      <xdr:rowOff>112395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13A4BD-CB9D-9183-7AE8-5DC34038E6E1}"/>
            </a:ext>
          </a:extLst>
        </xdr:cNvPr>
        <xdr:cNvSpPr txBox="1"/>
      </xdr:nvSpPr>
      <xdr:spPr>
        <a:xfrm>
          <a:off x="8928463" y="7873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312420</xdr:colOff>
      <xdr:row>24</xdr:row>
      <xdr:rowOff>104775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F0F0E44-D4BC-6DAA-ECE3-EC90650BCCEB}"/>
            </a:ext>
          </a:extLst>
        </xdr:cNvPr>
        <xdr:cNvSpPr txBox="1"/>
      </xdr:nvSpPr>
      <xdr:spPr>
        <a:xfrm>
          <a:off x="8928463" y="3985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312420</xdr:colOff>
      <xdr:row>42</xdr:row>
      <xdr:rowOff>104775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6A172B-9CFB-02F2-322B-D6DC90489CA0}"/>
            </a:ext>
          </a:extLst>
        </xdr:cNvPr>
        <xdr:cNvSpPr txBox="1"/>
      </xdr:nvSpPr>
      <xdr:spPr>
        <a:xfrm>
          <a:off x="8928463" y="70226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312420</xdr:colOff>
      <xdr:row>60</xdr:row>
      <xdr:rowOff>104775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356F8A1-A502-3B0C-3B57-7D2C32011DED}"/>
            </a:ext>
          </a:extLst>
        </xdr:cNvPr>
        <xdr:cNvSpPr txBox="1"/>
      </xdr:nvSpPr>
      <xdr:spPr>
        <a:xfrm>
          <a:off x="8928463" y="10059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312420</xdr:colOff>
      <xdr:row>78</xdr:row>
      <xdr:rowOff>104775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CA7593D-AB22-F19D-CC66-EBE15110F97B}"/>
            </a:ext>
          </a:extLst>
        </xdr:cNvPr>
        <xdr:cNvSpPr txBox="1"/>
      </xdr:nvSpPr>
      <xdr:spPr>
        <a:xfrm>
          <a:off x="8928463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312420</xdr:colOff>
      <xdr:row>4</xdr:row>
      <xdr:rowOff>104775</xdr:rowOff>
    </xdr:from>
    <xdr:ext cx="184731" cy="30130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C1CDF03-B247-E597-25F7-31661478CAB9}"/>
            </a:ext>
          </a:extLst>
        </xdr:cNvPr>
        <xdr:cNvSpPr txBox="1"/>
      </xdr:nvSpPr>
      <xdr:spPr>
        <a:xfrm>
          <a:off x="6791325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06095-4F16-4176-9D02-24F658D660EA}">
  <dimension ref="A1:J10"/>
  <sheetViews>
    <sheetView zoomScale="150" zoomScaleNormal="150" workbookViewId="0">
      <selection activeCell="G8" sqref="G8:G10"/>
    </sheetView>
  </sheetViews>
  <sheetFormatPr defaultRowHeight="13.2" x14ac:dyDescent="0.25"/>
  <cols>
    <col min="1" max="1" width="24.33203125" bestFit="1" customWidth="1"/>
    <col min="2" max="2" width="11.44140625" bestFit="1" customWidth="1"/>
    <col min="3" max="3" width="9.109375" bestFit="1" customWidth="1"/>
  </cols>
  <sheetData>
    <row r="1" spans="1:10" x14ac:dyDescent="0.25">
      <c r="A1" s="18" t="s">
        <v>100</v>
      </c>
      <c r="G1">
        <v>1.1499999999999999</v>
      </c>
      <c r="H1">
        <v>10</v>
      </c>
    </row>
    <row r="2" spans="1:10" x14ac:dyDescent="0.25">
      <c r="H2" s="19" t="s">
        <v>105</v>
      </c>
      <c r="I2" s="19" t="s">
        <v>106</v>
      </c>
      <c r="J2" s="19" t="s">
        <v>107</v>
      </c>
    </row>
    <row r="3" spans="1:10" x14ac:dyDescent="0.25">
      <c r="A3" s="19" t="s">
        <v>101</v>
      </c>
      <c r="B3" s="17">
        <f>SUM('Expanded DB'!Q3:Q10000)</f>
        <v>44078.989999999983</v>
      </c>
      <c r="F3" s="19" t="s">
        <v>102</v>
      </c>
      <c r="G3">
        <v>125</v>
      </c>
      <c r="H3">
        <f>G3*0.15</f>
        <v>18.75</v>
      </c>
      <c r="I3">
        <f>G3+H3</f>
        <v>143.75</v>
      </c>
      <c r="J3">
        <f>G3*1.15</f>
        <v>143.75</v>
      </c>
    </row>
    <row r="4" spans="1:10" x14ac:dyDescent="0.25">
      <c r="F4" s="19" t="s">
        <v>103</v>
      </c>
      <c r="G4">
        <v>29</v>
      </c>
      <c r="H4">
        <f t="shared" ref="H4:H5" si="0">G4*0.15</f>
        <v>4.3499999999999996</v>
      </c>
      <c r="I4">
        <f t="shared" ref="I4:I5" si="1">G4+H4</f>
        <v>33.35</v>
      </c>
      <c r="J4">
        <f t="shared" ref="J4:J5" si="2">G4*1.15</f>
        <v>33.349999999999994</v>
      </c>
    </row>
    <row r="5" spans="1:10" x14ac:dyDescent="0.25">
      <c r="A5" s="19" t="s">
        <v>109</v>
      </c>
      <c r="B5" s="8">
        <f>MAX('Expanded DB'!O3:O93)</f>
        <v>45202</v>
      </c>
      <c r="C5">
        <f ca="1">TODAY()-B5</f>
        <v>0</v>
      </c>
      <c r="D5">
        <v>3379</v>
      </c>
      <c r="F5" s="19" t="s">
        <v>104</v>
      </c>
      <c r="G5">
        <v>15</v>
      </c>
      <c r="H5">
        <f t="shared" si="0"/>
        <v>2.25</v>
      </c>
      <c r="I5">
        <f t="shared" si="1"/>
        <v>17.25</v>
      </c>
      <c r="J5">
        <f t="shared" si="2"/>
        <v>17.25</v>
      </c>
    </row>
    <row r="6" spans="1:10" x14ac:dyDescent="0.25">
      <c r="A6" s="19" t="s">
        <v>110</v>
      </c>
      <c r="B6" s="8">
        <v>41820</v>
      </c>
      <c r="C6" s="21">
        <f ca="1">TODAY()-B6</f>
        <v>3382</v>
      </c>
    </row>
    <row r="7" spans="1:10" x14ac:dyDescent="0.25">
      <c r="F7" s="19" t="s">
        <v>108</v>
      </c>
    </row>
    <row r="8" spans="1:10" x14ac:dyDescent="0.25">
      <c r="F8" s="19" t="s">
        <v>102</v>
      </c>
      <c r="G8">
        <v>153.75</v>
      </c>
    </row>
    <row r="9" spans="1:10" x14ac:dyDescent="0.25">
      <c r="F9" s="19" t="s">
        <v>103</v>
      </c>
      <c r="G9">
        <v>43.349999999999994</v>
      </c>
    </row>
    <row r="10" spans="1:10" x14ac:dyDescent="0.25">
      <c r="F10" s="19" t="s">
        <v>104</v>
      </c>
      <c r="G10">
        <v>27.25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V93"/>
  <sheetViews>
    <sheetView tabSelected="1" zoomScale="140" zoomScaleNormal="140" workbookViewId="0">
      <pane xSplit="3" ySplit="2" topLeftCell="P3" activePane="bottomRight" state="frozen"/>
      <selection pane="topRight" activeCell="D1" sqref="D1"/>
      <selection pane="bottomLeft" activeCell="A3" sqref="A3"/>
      <selection pane="bottomRight" activeCell="V3" sqref="V3"/>
    </sheetView>
  </sheetViews>
  <sheetFormatPr defaultColWidth="9.109375" defaultRowHeight="13.2" x14ac:dyDescent="0.25"/>
  <cols>
    <col min="1" max="1" width="6.33203125" customWidth="1"/>
    <col min="2" max="2" width="11.109375" customWidth="1"/>
    <col min="3" max="3" width="11" customWidth="1"/>
    <col min="4" max="4" width="23.5546875" customWidth="1"/>
    <col min="5" max="5" width="14.88671875" customWidth="1"/>
    <col min="6" max="6" width="7.109375" customWidth="1"/>
    <col min="8" max="8" width="10.109375" style="5" customWidth="1"/>
    <col min="9" max="9" width="9.109375" style="5" customWidth="1"/>
    <col min="10" max="10" width="7" style="5" customWidth="1"/>
    <col min="11" max="11" width="18.44140625" style="5" customWidth="1"/>
    <col min="12" max="12" width="6.88671875" customWidth="1"/>
    <col min="13" max="13" width="12.33203125" customWidth="1"/>
    <col min="17" max="17" width="12.44140625" customWidth="1"/>
    <col min="18" max="20" width="11.44140625" bestFit="1" customWidth="1"/>
    <col min="21" max="21" width="10.44140625" bestFit="1" customWidth="1"/>
    <col min="22" max="22" width="11.44140625" bestFit="1" customWidth="1"/>
  </cols>
  <sheetData>
    <row r="1" spans="1:22" x14ac:dyDescent="0.25">
      <c r="Q1" s="17">
        <f>SUM(Q3:Q9994)</f>
        <v>44078.989999999983</v>
      </c>
      <c r="R1" s="17">
        <f t="shared" ref="R1:U1" ca="1" si="0">SUM(R3:R9994)</f>
        <v>14833.839999999998</v>
      </c>
      <c r="S1" s="17">
        <f t="shared" ca="1" si="0"/>
        <v>11290.02</v>
      </c>
      <c r="T1" s="17">
        <f t="shared" ca="1" si="0"/>
        <v>14674.43</v>
      </c>
      <c r="U1" s="17">
        <f t="shared" ca="1" si="0"/>
        <v>2509.5499999999997</v>
      </c>
      <c r="V1" s="17">
        <f ca="1">SUM(R1:U1)</f>
        <v>43307.840000000004</v>
      </c>
    </row>
    <row r="2" spans="1:22" s="1" customFormat="1" x14ac:dyDescent="0.25">
      <c r="A2" s="1" t="s">
        <v>31</v>
      </c>
      <c r="B2" s="1" t="s">
        <v>32</v>
      </c>
      <c r="C2" s="1" t="s">
        <v>33</v>
      </c>
      <c r="D2" s="1" t="s">
        <v>30</v>
      </c>
      <c r="E2" s="1" t="s">
        <v>0</v>
      </c>
      <c r="F2" s="1" t="s">
        <v>1</v>
      </c>
      <c r="G2" s="1" t="s">
        <v>2</v>
      </c>
      <c r="H2" s="4" t="s">
        <v>76</v>
      </c>
      <c r="I2" s="4" t="s">
        <v>111</v>
      </c>
      <c r="J2" s="4" t="s">
        <v>81</v>
      </c>
      <c r="K2" s="4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112</v>
      </c>
      <c r="Q2" s="1" t="s">
        <v>87</v>
      </c>
      <c r="R2" s="16" t="s">
        <v>96</v>
      </c>
      <c r="S2" s="16" t="s">
        <v>97</v>
      </c>
      <c r="T2" s="1" t="s">
        <v>98</v>
      </c>
      <c r="U2" s="16" t="s">
        <v>99</v>
      </c>
    </row>
    <row r="3" spans="1:22" s="2" customFormat="1" ht="13.5" customHeight="1" x14ac:dyDescent="0.25">
      <c r="A3" s="2" t="s">
        <v>16</v>
      </c>
      <c r="B3" s="2" t="s">
        <v>38</v>
      </c>
      <c r="C3" s="2" t="s">
        <v>39</v>
      </c>
      <c r="D3" s="2" t="s">
        <v>44</v>
      </c>
      <c r="E3" s="2" t="s">
        <v>45</v>
      </c>
      <c r="F3" s="3" t="s">
        <v>3</v>
      </c>
      <c r="G3" s="2">
        <v>10001</v>
      </c>
      <c r="H3" s="5">
        <v>10927</v>
      </c>
      <c r="I3" s="10">
        <f t="shared" ref="I3" ca="1" si="1">ROUNDDOWN((NOW()-H3)/365.25,-1)</f>
        <v>90</v>
      </c>
      <c r="J3" s="10">
        <f ca="1">ROUNDDOWN((NOW()-H3)/365.25,0)</f>
        <v>93</v>
      </c>
      <c r="K3" s="5" t="str">
        <f>B3 &amp; " " &amp; C3</f>
        <v>Dick Clark</v>
      </c>
      <c r="L3">
        <v>1000</v>
      </c>
      <c r="M3" s="2" t="str">
        <f>MID(C3,1,3) &amp; L3</f>
        <v>Cla1000</v>
      </c>
      <c r="N3" s="6" t="s">
        <v>88</v>
      </c>
      <c r="O3" s="8">
        <v>45128</v>
      </c>
      <c r="P3" s="21">
        <f ca="1">TODAY()-O3</f>
        <v>74</v>
      </c>
      <c r="Q3" s="15">
        <v>470.17</v>
      </c>
      <c r="R3" s="2">
        <f ca="1">IF(P3&lt;=30,Q3,0)</f>
        <v>0</v>
      </c>
      <c r="S3" s="2">
        <f ca="1">IF(AND(P3&gt;=31, P3&lt;=60),Q3, 0)</f>
        <v>0</v>
      </c>
      <c r="T3" s="2">
        <f ca="1">IF(AND(P3&gt;=61, P3&lt;=90),Q3,0)</f>
        <v>470.17</v>
      </c>
      <c r="U3" s="2">
        <f ca="1">IF(P3&gt;90,Q3,0)</f>
        <v>0</v>
      </c>
      <c r="V3" s="2" t="str">
        <f ca="1">IF(Q3=R3+S3+T3+U3,"ok", "ERROR!!!")</f>
        <v>ok</v>
      </c>
    </row>
    <row r="4" spans="1:22" s="2" customFormat="1" ht="13.5" customHeight="1" x14ac:dyDescent="0.25">
      <c r="A4" s="2" t="s">
        <v>14</v>
      </c>
      <c r="B4" s="2" t="s">
        <v>55</v>
      </c>
      <c r="C4" s="2" t="s">
        <v>54</v>
      </c>
      <c r="D4" s="2" t="s">
        <v>75</v>
      </c>
      <c r="E4" s="2" t="s">
        <v>6</v>
      </c>
      <c r="F4" s="3" t="s">
        <v>3</v>
      </c>
      <c r="G4" s="2">
        <v>11020</v>
      </c>
      <c r="H4" s="5">
        <v>28408</v>
      </c>
      <c r="I4" s="10">
        <f ca="1">ROUNDDOWN((NOW()-H4)/365.25,-1)</f>
        <v>40</v>
      </c>
      <c r="J4" s="10">
        <f ca="1">ROUNDDOWN((NOW()-H4)/365.25,0)</f>
        <v>45</v>
      </c>
      <c r="K4" s="5" t="str">
        <f>C4 &amp; ", " &amp; B4</f>
        <v>Tolstoy, Ronda</v>
      </c>
      <c r="L4">
        <v>1001</v>
      </c>
      <c r="M4" s="2" t="str">
        <f>MID(C4,1,3) &amp; L4</f>
        <v>Tol1001</v>
      </c>
      <c r="N4" s="6" t="s">
        <v>89</v>
      </c>
      <c r="O4" s="8">
        <v>45199</v>
      </c>
      <c r="P4" s="21">
        <f t="shared" ref="P4:P67" ca="1" si="2">TODAY()-O4</f>
        <v>3</v>
      </c>
      <c r="Q4" s="15">
        <v>173.14</v>
      </c>
      <c r="R4" s="2">
        <f t="shared" ref="R4:R67" ca="1" si="3">IF(P4&lt;30,Q4,0)</f>
        <v>173.14</v>
      </c>
      <c r="S4" s="2">
        <f t="shared" ref="S4:S67" ca="1" si="4">IF(AND(P4&gt;=31, P4&lt;=60),Q4, 0)</f>
        <v>0</v>
      </c>
      <c r="T4" s="2">
        <f t="shared" ref="T4:T67" ca="1" si="5">IF(AND(P4&gt;=61, P4&lt;=90),Q4,0)</f>
        <v>0</v>
      </c>
      <c r="U4" s="2">
        <f t="shared" ref="U4:U67" ca="1" si="6">IF(P4&gt;90,Q4,0)</f>
        <v>0</v>
      </c>
      <c r="V4" s="2" t="str">
        <f t="shared" ref="V4:V67" ca="1" si="7">IF(Q4=R4+S4+T4+U4,"ok", "ERROR!!!")</f>
        <v>ok</v>
      </c>
    </row>
    <row r="5" spans="1:22" s="2" customFormat="1" ht="13.5" customHeight="1" x14ac:dyDescent="0.25">
      <c r="A5" s="2" t="s">
        <v>14</v>
      </c>
      <c r="B5" s="2" t="s">
        <v>19</v>
      </c>
      <c r="C5" s="2" t="s">
        <v>51</v>
      </c>
      <c r="D5" s="2" t="s">
        <v>52</v>
      </c>
      <c r="E5" s="2" t="s">
        <v>10</v>
      </c>
      <c r="F5" s="3" t="s">
        <v>3</v>
      </c>
      <c r="G5" s="2">
        <v>11520</v>
      </c>
      <c r="H5" s="5">
        <v>29280</v>
      </c>
      <c r="I5" s="10">
        <f t="shared" ref="I5:I68" ca="1" si="8">ROUNDDOWN((NOW()-H5)/365.25,-1)</f>
        <v>40</v>
      </c>
      <c r="J5" s="10">
        <f ca="1">ROUNDDOWN((NOW()-H5)/365.25,0)</f>
        <v>43</v>
      </c>
      <c r="K5" s="5" t="str">
        <f>_xlfn.CONCAT(C5,", ",B5)</f>
        <v>Struddle, Marilyn</v>
      </c>
      <c r="L5">
        <v>1002</v>
      </c>
      <c r="M5" s="2" t="str">
        <f>MID(C5,1,3) &amp; L5</f>
        <v>Str1002</v>
      </c>
      <c r="N5" s="6" t="s">
        <v>89</v>
      </c>
      <c r="O5" s="8">
        <v>45175</v>
      </c>
      <c r="P5" s="21">
        <f t="shared" ca="1" si="2"/>
        <v>27</v>
      </c>
      <c r="Q5" s="15">
        <v>31.48</v>
      </c>
      <c r="R5" s="2">
        <f t="shared" ca="1" si="3"/>
        <v>31.48</v>
      </c>
      <c r="S5" s="2">
        <f t="shared" ca="1" si="4"/>
        <v>0</v>
      </c>
      <c r="T5" s="2">
        <f t="shared" ca="1" si="5"/>
        <v>0</v>
      </c>
      <c r="U5" s="2">
        <f t="shared" ca="1" si="6"/>
        <v>0</v>
      </c>
      <c r="V5" s="2" t="str">
        <f t="shared" ca="1" si="7"/>
        <v>ok</v>
      </c>
    </row>
    <row r="6" spans="1:22" s="2" customFormat="1" ht="13.5" customHeight="1" x14ac:dyDescent="0.25">
      <c r="A6" s="2" t="s">
        <v>21</v>
      </c>
      <c r="B6" s="2" t="s">
        <v>26</v>
      </c>
      <c r="C6" s="2" t="s">
        <v>68</v>
      </c>
      <c r="D6" s="2" t="s">
        <v>67</v>
      </c>
      <c r="E6" s="2" t="s">
        <v>5</v>
      </c>
      <c r="F6" s="3" t="s">
        <v>3</v>
      </c>
      <c r="G6" s="2">
        <v>11530</v>
      </c>
      <c r="H6" s="5">
        <v>24350</v>
      </c>
      <c r="I6" s="10">
        <f t="shared" ca="1" si="8"/>
        <v>50</v>
      </c>
      <c r="J6" s="10">
        <f ca="1">ROUNDDOWN((NOW()-H6)/365.25,0)</f>
        <v>57</v>
      </c>
      <c r="K6" s="5" t="str">
        <f>_xlfn.CONCAT(C6, ", ", B6)</f>
        <v>Newsworthy, James</v>
      </c>
      <c r="L6">
        <v>1003</v>
      </c>
      <c r="M6" s="2" t="str">
        <f>MID(C6,1,3) &amp; L6</f>
        <v>New1003</v>
      </c>
      <c r="N6" s="6" t="s">
        <v>90</v>
      </c>
      <c r="O6" s="8">
        <v>45175</v>
      </c>
      <c r="P6" s="21">
        <f t="shared" ca="1" si="2"/>
        <v>27</v>
      </c>
      <c r="Q6" s="15">
        <v>754.09</v>
      </c>
      <c r="R6" s="2">
        <f t="shared" ca="1" si="3"/>
        <v>754.09</v>
      </c>
      <c r="S6" s="2">
        <f t="shared" ca="1" si="4"/>
        <v>0</v>
      </c>
      <c r="T6" s="2">
        <f t="shared" ca="1" si="5"/>
        <v>0</v>
      </c>
      <c r="U6" s="2">
        <f t="shared" ca="1" si="6"/>
        <v>0</v>
      </c>
      <c r="V6" s="2" t="str">
        <f t="shared" ca="1" si="7"/>
        <v>ok</v>
      </c>
    </row>
    <row r="7" spans="1:22" s="2" customFormat="1" ht="13.5" customHeight="1" x14ac:dyDescent="0.25">
      <c r="A7" s="2" t="s">
        <v>16</v>
      </c>
      <c r="B7" s="2" t="s">
        <v>20</v>
      </c>
      <c r="C7" s="2" t="s">
        <v>46</v>
      </c>
      <c r="D7" s="2" t="s">
        <v>53</v>
      </c>
      <c r="E7" s="2" t="s">
        <v>5</v>
      </c>
      <c r="F7" s="3" t="s">
        <v>3</v>
      </c>
      <c r="G7" s="2">
        <v>11530</v>
      </c>
      <c r="H7" s="5">
        <v>27388</v>
      </c>
      <c r="I7" s="10">
        <f t="shared" ca="1" si="8"/>
        <v>40</v>
      </c>
      <c r="J7" s="10">
        <f ca="1">ROUNDDOWN((NOW()-H7)/365.25,0)</f>
        <v>48</v>
      </c>
      <c r="K7" s="5" t="str">
        <f>_xlfn.CONCAT(C7, ", ", LEFT(B7,2), ".")</f>
        <v>Smith, Wa.</v>
      </c>
      <c r="L7">
        <v>1004</v>
      </c>
      <c r="M7" s="2" t="str">
        <f>MID(C7,1,3) &amp; L7</f>
        <v>Smi1004</v>
      </c>
      <c r="N7" s="6" t="s">
        <v>91</v>
      </c>
      <c r="O7" s="8">
        <v>45177</v>
      </c>
      <c r="P7" s="21">
        <f t="shared" ca="1" si="2"/>
        <v>25</v>
      </c>
      <c r="Q7" s="15">
        <v>790.58</v>
      </c>
      <c r="R7" s="2">
        <f t="shared" ca="1" si="3"/>
        <v>790.58</v>
      </c>
      <c r="S7" s="2">
        <f t="shared" ca="1" si="4"/>
        <v>0</v>
      </c>
      <c r="T7" s="2">
        <f t="shared" ca="1" si="5"/>
        <v>0</v>
      </c>
      <c r="U7" s="2">
        <f t="shared" ca="1" si="6"/>
        <v>0</v>
      </c>
      <c r="V7" s="2" t="str">
        <f t="shared" ca="1" si="7"/>
        <v>ok</v>
      </c>
    </row>
    <row r="8" spans="1:22" s="2" customFormat="1" ht="13.5" customHeight="1" x14ac:dyDescent="0.25">
      <c r="A8" s="2" t="s">
        <v>16</v>
      </c>
      <c r="B8" s="2" t="s">
        <v>18</v>
      </c>
      <c r="C8" s="6" t="s">
        <v>50</v>
      </c>
      <c r="D8" s="2" t="s">
        <v>12</v>
      </c>
      <c r="E8" s="2" t="s">
        <v>11</v>
      </c>
      <c r="F8" s="3" t="s">
        <v>3</v>
      </c>
      <c r="G8" s="2">
        <v>11548</v>
      </c>
      <c r="H8" s="5">
        <v>22127</v>
      </c>
      <c r="I8" s="10">
        <f t="shared" ca="1" si="8"/>
        <v>60</v>
      </c>
      <c r="J8" s="10">
        <f ca="1">ROUNDDOWN((NOW()-H8)/365.25,0)</f>
        <v>63</v>
      </c>
      <c r="K8" s="5" t="str">
        <f>C8 &amp; ", " &amp; LEFT(B8,2) &amp; ". "</f>
        <v xml:space="preserve">Dino, Ro. </v>
      </c>
      <c r="L8">
        <v>1005</v>
      </c>
      <c r="M8" s="2" t="str">
        <f>MID(C8,1,3) &amp; L8</f>
        <v>Din1005</v>
      </c>
      <c r="N8" s="6" t="s">
        <v>92</v>
      </c>
      <c r="O8" s="8">
        <v>45125</v>
      </c>
      <c r="P8" s="21">
        <f t="shared" ca="1" si="2"/>
        <v>77</v>
      </c>
      <c r="Q8" s="15">
        <v>763.37</v>
      </c>
      <c r="R8" s="2">
        <f t="shared" ca="1" si="3"/>
        <v>0</v>
      </c>
      <c r="S8" s="2">
        <f t="shared" ca="1" si="4"/>
        <v>0</v>
      </c>
      <c r="T8" s="2">
        <f t="shared" ca="1" si="5"/>
        <v>763.37</v>
      </c>
      <c r="U8" s="2">
        <f t="shared" ca="1" si="6"/>
        <v>0</v>
      </c>
      <c r="V8" s="2" t="str">
        <f t="shared" ca="1" si="7"/>
        <v>ok</v>
      </c>
    </row>
    <row r="9" spans="1:22" s="2" customFormat="1" ht="13.5" customHeight="1" x14ac:dyDescent="0.25">
      <c r="A9" s="2" t="s">
        <v>16</v>
      </c>
      <c r="B9" s="2" t="s">
        <v>17</v>
      </c>
      <c r="C9" s="2" t="s">
        <v>46</v>
      </c>
      <c r="D9" s="2" t="s">
        <v>49</v>
      </c>
      <c r="E9" s="2" t="s">
        <v>11</v>
      </c>
      <c r="F9" s="3" t="s">
        <v>3</v>
      </c>
      <c r="G9" s="2">
        <v>11548</v>
      </c>
      <c r="H9" s="5">
        <v>20975</v>
      </c>
      <c r="I9" s="10">
        <f t="shared" ca="1" si="8"/>
        <v>60</v>
      </c>
      <c r="J9" s="10">
        <f ca="1">ROUNDDOWN((NOW()-H9)/365.25,0)</f>
        <v>66</v>
      </c>
      <c r="K9" s="5"/>
      <c r="L9">
        <v>1006</v>
      </c>
      <c r="M9" s="2" t="str">
        <f>MID(C9,1,3) &amp; L9</f>
        <v>Smi1006</v>
      </c>
      <c r="N9" s="9" t="s">
        <v>93</v>
      </c>
      <c r="O9" s="8">
        <v>45164</v>
      </c>
      <c r="P9" s="21">
        <f t="shared" ca="1" si="2"/>
        <v>38</v>
      </c>
      <c r="Q9" s="15">
        <v>567.86</v>
      </c>
      <c r="R9" s="2">
        <f t="shared" ca="1" si="3"/>
        <v>0</v>
      </c>
      <c r="S9" s="2">
        <f t="shared" ca="1" si="4"/>
        <v>567.86</v>
      </c>
      <c r="T9" s="2">
        <f t="shared" ca="1" si="5"/>
        <v>0</v>
      </c>
      <c r="U9" s="2">
        <f t="shared" ca="1" si="6"/>
        <v>0</v>
      </c>
      <c r="V9" s="2" t="str">
        <f t="shared" ca="1" si="7"/>
        <v>ok</v>
      </c>
    </row>
    <row r="10" spans="1:22" s="2" customFormat="1" ht="13.5" customHeight="1" x14ac:dyDescent="0.25">
      <c r="A10" s="2" t="s">
        <v>14</v>
      </c>
      <c r="B10" s="2" t="s">
        <v>28</v>
      </c>
      <c r="C10" s="2" t="s">
        <v>71</v>
      </c>
      <c r="D10" s="2" t="s">
        <v>72</v>
      </c>
      <c r="E10" s="2" t="s">
        <v>11</v>
      </c>
      <c r="F10" s="3" t="s">
        <v>3</v>
      </c>
      <c r="G10" s="2">
        <v>11548</v>
      </c>
      <c r="H10" s="5">
        <v>22462</v>
      </c>
      <c r="I10" s="10">
        <f t="shared" ca="1" si="8"/>
        <v>60</v>
      </c>
      <c r="J10" s="10">
        <f ca="1">ROUNDDOWN((NOW()-H10)/365.25,0)</f>
        <v>62</v>
      </c>
      <c r="K10" s="5" t="str">
        <f>C10 &amp; ", " &amp; B10</f>
        <v>Balle, Diane</v>
      </c>
      <c r="L10">
        <v>1007</v>
      </c>
      <c r="M10" s="2" t="str">
        <f>MID(C10,1,3) &amp; L10</f>
        <v>Bal1007</v>
      </c>
      <c r="N10" s="9" t="s">
        <v>88</v>
      </c>
      <c r="O10" s="8">
        <v>45116</v>
      </c>
      <c r="P10" s="21">
        <f t="shared" ca="1" si="2"/>
        <v>86</v>
      </c>
      <c r="Q10" s="15">
        <v>859.96</v>
      </c>
      <c r="R10" s="2">
        <f t="shared" ca="1" si="3"/>
        <v>0</v>
      </c>
      <c r="S10" s="2">
        <f t="shared" ca="1" si="4"/>
        <v>0</v>
      </c>
      <c r="T10" s="2">
        <f t="shared" ca="1" si="5"/>
        <v>859.96</v>
      </c>
      <c r="U10" s="2">
        <f t="shared" ca="1" si="6"/>
        <v>0</v>
      </c>
      <c r="V10" s="2" t="str">
        <f t="shared" ca="1" si="7"/>
        <v>ok</v>
      </c>
    </row>
    <row r="11" spans="1:22" s="2" customFormat="1" ht="13.5" customHeight="1" x14ac:dyDescent="0.25">
      <c r="A11" s="2" t="s">
        <v>14</v>
      </c>
      <c r="B11" s="2" t="s">
        <v>60</v>
      </c>
      <c r="C11" s="2" t="s">
        <v>61</v>
      </c>
      <c r="D11" s="2" t="s">
        <v>62</v>
      </c>
      <c r="E11" s="2" t="s">
        <v>8</v>
      </c>
      <c r="F11" s="3" t="s">
        <v>3</v>
      </c>
      <c r="G11" s="2">
        <v>11561</v>
      </c>
      <c r="H11" s="5">
        <v>24546</v>
      </c>
      <c r="I11" s="10">
        <f t="shared" ca="1" si="8"/>
        <v>50</v>
      </c>
      <c r="J11" s="10">
        <f ca="1">ROUNDDOWN((NOW()-H11)/365.25,0)</f>
        <v>56</v>
      </c>
      <c r="K11" s="5" t="str">
        <f>C11 &amp; ", " &amp; B11</f>
        <v>Northrup, Maryanne</v>
      </c>
      <c r="L11">
        <v>1008</v>
      </c>
      <c r="M11" s="2" t="str">
        <f>MID(C11,1,3) &amp; L11</f>
        <v>Nor1008</v>
      </c>
      <c r="N11" s="6" t="s">
        <v>89</v>
      </c>
      <c r="O11" s="8">
        <v>45110</v>
      </c>
      <c r="P11" s="21">
        <f t="shared" ca="1" si="2"/>
        <v>92</v>
      </c>
      <c r="Q11" s="15">
        <v>242.16</v>
      </c>
      <c r="R11" s="2">
        <f t="shared" ca="1" si="3"/>
        <v>0</v>
      </c>
      <c r="S11" s="2">
        <f t="shared" ca="1" si="4"/>
        <v>0</v>
      </c>
      <c r="T11" s="2">
        <f t="shared" ca="1" si="5"/>
        <v>0</v>
      </c>
      <c r="U11" s="2">
        <f t="shared" ca="1" si="6"/>
        <v>242.16</v>
      </c>
      <c r="V11" s="2" t="str">
        <f t="shared" ca="1" si="7"/>
        <v>ok</v>
      </c>
    </row>
    <row r="12" spans="1:22" s="2" customFormat="1" ht="13.5" customHeight="1" x14ac:dyDescent="0.25">
      <c r="A12" s="2" t="s">
        <v>16</v>
      </c>
      <c r="B12" s="2" t="s">
        <v>15</v>
      </c>
      <c r="C12" s="2" t="s">
        <v>48</v>
      </c>
      <c r="D12" s="2" t="s">
        <v>47</v>
      </c>
      <c r="E12" s="2" t="s">
        <v>4</v>
      </c>
      <c r="F12" s="3" t="s">
        <v>3</v>
      </c>
      <c r="G12" s="2">
        <v>11735</v>
      </c>
      <c r="H12" s="5">
        <v>20469</v>
      </c>
      <c r="I12" s="10">
        <f t="shared" ca="1" si="8"/>
        <v>60</v>
      </c>
      <c r="J12" s="10">
        <f ca="1">ROUNDDOWN((NOW()-H12)/365.25,0)</f>
        <v>67</v>
      </c>
      <c r="K12" s="5" t="str">
        <f>C12 &amp; ", " &amp; B12</f>
        <v>Hues, Louis</v>
      </c>
      <c r="L12">
        <v>1009</v>
      </c>
      <c r="M12" s="2" t="str">
        <f>MID(C12,1,3) &amp; L12</f>
        <v>Hue1009</v>
      </c>
      <c r="N12" s="6" t="s">
        <v>90</v>
      </c>
      <c r="O12" s="8">
        <v>45132</v>
      </c>
      <c r="P12" s="21">
        <f t="shared" ca="1" si="2"/>
        <v>70</v>
      </c>
      <c r="Q12" s="15">
        <v>807.82</v>
      </c>
      <c r="R12" s="2">
        <f t="shared" ca="1" si="3"/>
        <v>0</v>
      </c>
      <c r="S12" s="2">
        <f t="shared" ca="1" si="4"/>
        <v>0</v>
      </c>
      <c r="T12" s="2">
        <f t="shared" ca="1" si="5"/>
        <v>807.82</v>
      </c>
      <c r="U12" s="2">
        <f t="shared" ca="1" si="6"/>
        <v>0</v>
      </c>
      <c r="V12" s="2" t="str">
        <f t="shared" ca="1" si="7"/>
        <v>ok</v>
      </c>
    </row>
    <row r="13" spans="1:22" s="2" customFormat="1" ht="13.5" customHeight="1" x14ac:dyDescent="0.25">
      <c r="A13" s="2" t="s">
        <v>21</v>
      </c>
      <c r="B13" s="2" t="s">
        <v>58</v>
      </c>
      <c r="C13" s="2" t="s">
        <v>57</v>
      </c>
      <c r="D13" s="2" t="s">
        <v>56</v>
      </c>
      <c r="E13" s="2" t="s">
        <v>7</v>
      </c>
      <c r="F13" s="3" t="s">
        <v>3</v>
      </c>
      <c r="G13" s="2">
        <v>11756</v>
      </c>
      <c r="H13" s="5">
        <v>28995</v>
      </c>
      <c r="I13" s="10">
        <f t="shared" ca="1" si="8"/>
        <v>40</v>
      </c>
      <c r="J13" s="10">
        <f ca="1">ROUNDDOWN((NOW()-H13)/365.25,0)</f>
        <v>44</v>
      </c>
      <c r="K13" s="5" t="str">
        <f>C13 &amp; ", " &amp; B13</f>
        <v>Egon, John</v>
      </c>
      <c r="L13">
        <v>1010</v>
      </c>
      <c r="M13" s="2" t="str">
        <f>MID(C13,1,3) &amp; L13</f>
        <v>Ego1010</v>
      </c>
      <c r="N13" s="6" t="s">
        <v>91</v>
      </c>
      <c r="O13" s="8">
        <v>45159</v>
      </c>
      <c r="P13" s="21">
        <f t="shared" ca="1" si="2"/>
        <v>43</v>
      </c>
      <c r="Q13" s="15">
        <v>22.5</v>
      </c>
      <c r="R13" s="2">
        <f t="shared" ca="1" si="3"/>
        <v>0</v>
      </c>
      <c r="S13" s="2">
        <f t="shared" ca="1" si="4"/>
        <v>22.5</v>
      </c>
      <c r="T13" s="2">
        <f t="shared" ca="1" si="5"/>
        <v>0</v>
      </c>
      <c r="U13" s="2">
        <f t="shared" ca="1" si="6"/>
        <v>0</v>
      </c>
      <c r="V13" s="2" t="str">
        <f t="shared" ca="1" si="7"/>
        <v>ok</v>
      </c>
    </row>
    <row r="14" spans="1:22" s="2" customFormat="1" ht="13.5" customHeight="1" x14ac:dyDescent="0.25">
      <c r="A14" s="2" t="s">
        <v>21</v>
      </c>
      <c r="B14" s="2" t="s">
        <v>27</v>
      </c>
      <c r="C14" s="2" t="s">
        <v>78</v>
      </c>
      <c r="D14" s="2" t="s">
        <v>69</v>
      </c>
      <c r="E14" s="2" t="s">
        <v>7</v>
      </c>
      <c r="F14" s="3" t="s">
        <v>3</v>
      </c>
      <c r="G14" s="2">
        <v>11756</v>
      </c>
      <c r="H14" s="5">
        <v>26245</v>
      </c>
      <c r="I14" s="10">
        <f t="shared" ca="1" si="8"/>
        <v>50</v>
      </c>
      <c r="J14" s="10">
        <f ca="1">ROUNDDOWN((NOW()-H14)/365.25,0)</f>
        <v>51</v>
      </c>
      <c r="K14" s="5" t="str">
        <f>C14 &amp; ", " &amp; B14</f>
        <v>Milner, Andrew</v>
      </c>
      <c r="L14">
        <v>1011</v>
      </c>
      <c r="M14" s="2" t="str">
        <f>MID(C14,1,3) &amp; L14</f>
        <v>Mil1011</v>
      </c>
      <c r="N14" s="6" t="s">
        <v>92</v>
      </c>
      <c r="O14" s="8">
        <v>45148</v>
      </c>
      <c r="P14" s="21">
        <f t="shared" ca="1" si="2"/>
        <v>54</v>
      </c>
      <c r="Q14" s="15">
        <v>98.4</v>
      </c>
      <c r="R14" s="2">
        <f t="shared" ca="1" si="3"/>
        <v>0</v>
      </c>
      <c r="S14" s="2">
        <f t="shared" ca="1" si="4"/>
        <v>98.4</v>
      </c>
      <c r="T14" s="2">
        <f t="shared" ca="1" si="5"/>
        <v>0</v>
      </c>
      <c r="U14" s="2">
        <f t="shared" ca="1" si="6"/>
        <v>0</v>
      </c>
      <c r="V14" s="2" t="str">
        <f t="shared" ca="1" si="7"/>
        <v>ok</v>
      </c>
    </row>
    <row r="15" spans="1:22" s="2" customFormat="1" ht="13.5" customHeight="1" x14ac:dyDescent="0.25">
      <c r="A15" s="2" t="s">
        <v>16</v>
      </c>
      <c r="B15" s="2" t="s">
        <v>23</v>
      </c>
      <c r="C15" s="2" t="s">
        <v>63</v>
      </c>
      <c r="D15" s="2" t="s">
        <v>64</v>
      </c>
      <c r="E15" s="2" t="s">
        <v>7</v>
      </c>
      <c r="F15" s="3" t="s">
        <v>3</v>
      </c>
      <c r="G15" s="2">
        <v>11756</v>
      </c>
      <c r="H15" s="5">
        <v>26413</v>
      </c>
      <c r="I15" s="10">
        <f t="shared" ca="1" si="8"/>
        <v>50</v>
      </c>
      <c r="J15" s="10">
        <f ca="1">ROUNDDOWN((NOW()-H15)/365.25,0)</f>
        <v>51</v>
      </c>
      <c r="K15" s="5" t="str">
        <f>C15 &amp; ", " &amp; B15</f>
        <v>Gwangi, Pete</v>
      </c>
      <c r="L15">
        <v>1012</v>
      </c>
      <c r="M15" s="2" t="str">
        <f>MID(C15,1,3) &amp; L15</f>
        <v>Gwa1012</v>
      </c>
      <c r="N15" s="9" t="s">
        <v>93</v>
      </c>
      <c r="O15" s="8">
        <v>45202</v>
      </c>
      <c r="P15" s="21">
        <f t="shared" ca="1" si="2"/>
        <v>0</v>
      </c>
      <c r="Q15" s="15">
        <v>373.71</v>
      </c>
      <c r="R15" s="2">
        <f t="shared" ca="1" si="3"/>
        <v>373.71</v>
      </c>
      <c r="S15" s="2">
        <f t="shared" ca="1" si="4"/>
        <v>0</v>
      </c>
      <c r="T15" s="2">
        <f t="shared" ca="1" si="5"/>
        <v>0</v>
      </c>
      <c r="U15" s="2">
        <f t="shared" ca="1" si="6"/>
        <v>0</v>
      </c>
      <c r="V15" s="2" t="str">
        <f t="shared" ca="1" si="7"/>
        <v>ok</v>
      </c>
    </row>
    <row r="16" spans="1:22" s="2" customFormat="1" ht="13.5" customHeight="1" x14ac:dyDescent="0.25">
      <c r="A16" s="2" t="s">
        <v>16</v>
      </c>
      <c r="B16" s="2" t="s">
        <v>22</v>
      </c>
      <c r="C16" s="2" t="s">
        <v>46</v>
      </c>
      <c r="D16" s="2" t="s">
        <v>59</v>
      </c>
      <c r="E16" s="2" t="s">
        <v>7</v>
      </c>
      <c r="F16" s="3" t="s">
        <v>3</v>
      </c>
      <c r="G16" s="2">
        <v>11756</v>
      </c>
      <c r="H16" s="5">
        <v>24014</v>
      </c>
      <c r="I16" s="10">
        <f t="shared" ca="1" si="8"/>
        <v>50</v>
      </c>
      <c r="J16" s="10">
        <f ca="1">ROUNDDOWN((NOW()-H16)/365.25,0)</f>
        <v>58</v>
      </c>
      <c r="K16" s="5" t="str">
        <f>C16 &amp; ", " &amp; B16</f>
        <v>Smith, Ken</v>
      </c>
      <c r="L16">
        <v>1013</v>
      </c>
      <c r="M16" s="2" t="str">
        <f>MID(C16,1,3) &amp; L16</f>
        <v>Smi1013</v>
      </c>
      <c r="N16" s="9" t="s">
        <v>88</v>
      </c>
      <c r="O16" s="8">
        <v>45138</v>
      </c>
      <c r="P16" s="21">
        <f t="shared" ca="1" si="2"/>
        <v>64</v>
      </c>
      <c r="Q16" s="15">
        <v>975.46</v>
      </c>
      <c r="R16" s="2">
        <f t="shared" ca="1" si="3"/>
        <v>0</v>
      </c>
      <c r="S16" s="2">
        <f t="shared" ca="1" si="4"/>
        <v>0</v>
      </c>
      <c r="T16" s="2">
        <f t="shared" ca="1" si="5"/>
        <v>975.46</v>
      </c>
      <c r="U16" s="2">
        <f t="shared" ca="1" si="6"/>
        <v>0</v>
      </c>
      <c r="V16" s="2" t="str">
        <f t="shared" ca="1" si="7"/>
        <v>ok</v>
      </c>
    </row>
    <row r="17" spans="1:22" s="2" customFormat="1" ht="13.5" customHeight="1" x14ac:dyDescent="0.25">
      <c r="A17" s="2" t="s">
        <v>14</v>
      </c>
      <c r="B17" s="2" t="s">
        <v>29</v>
      </c>
      <c r="C17" s="2" t="s">
        <v>73</v>
      </c>
      <c r="D17" s="2" t="s">
        <v>74</v>
      </c>
      <c r="E17" s="2" t="s">
        <v>13</v>
      </c>
      <c r="F17" s="3" t="s">
        <v>3</v>
      </c>
      <c r="G17" s="2">
        <v>11803</v>
      </c>
      <c r="H17" s="5">
        <v>21797</v>
      </c>
      <c r="I17" s="10">
        <f t="shared" ca="1" si="8"/>
        <v>60</v>
      </c>
      <c r="J17" s="10">
        <f ca="1">ROUNDDOWN((NOW()-H17)/365.25,0)</f>
        <v>64</v>
      </c>
      <c r="K17" s="5" t="str">
        <f>C17 &amp; ", " &amp; B17</f>
        <v>Barfello, Betty</v>
      </c>
      <c r="L17">
        <v>1014</v>
      </c>
      <c r="M17" s="2" t="str">
        <f>MID(C17,1,3) &amp; L17</f>
        <v>Bar1014</v>
      </c>
      <c r="N17" s="9" t="s">
        <v>93</v>
      </c>
      <c r="O17" s="8">
        <v>45161</v>
      </c>
      <c r="P17" s="21">
        <f t="shared" ca="1" si="2"/>
        <v>41</v>
      </c>
      <c r="Q17" s="15">
        <v>191.79</v>
      </c>
      <c r="R17" s="2">
        <f t="shared" ca="1" si="3"/>
        <v>0</v>
      </c>
      <c r="S17" s="2">
        <f t="shared" ca="1" si="4"/>
        <v>191.79</v>
      </c>
      <c r="T17" s="2">
        <f t="shared" ca="1" si="5"/>
        <v>0</v>
      </c>
      <c r="U17" s="2">
        <f t="shared" ca="1" si="6"/>
        <v>0</v>
      </c>
      <c r="V17" s="2" t="str">
        <f t="shared" ca="1" si="7"/>
        <v>ok</v>
      </c>
    </row>
    <row r="18" spans="1:22" s="2" customFormat="1" ht="13.5" customHeight="1" x14ac:dyDescent="0.25">
      <c r="B18" s="2" t="s">
        <v>41</v>
      </c>
      <c r="C18" s="2" t="s">
        <v>77</v>
      </c>
      <c r="D18" s="2" t="s">
        <v>70</v>
      </c>
      <c r="E18" s="2" t="s">
        <v>13</v>
      </c>
      <c r="F18" s="3" t="s">
        <v>3</v>
      </c>
      <c r="G18" s="2">
        <v>11803</v>
      </c>
      <c r="H18" s="5">
        <v>29677</v>
      </c>
      <c r="I18" s="10">
        <f t="shared" ca="1" si="8"/>
        <v>40</v>
      </c>
      <c r="J18" s="10">
        <f ca="1">ROUNDDOWN((NOW()-H18)/365.25,0)</f>
        <v>42</v>
      </c>
      <c r="K18" s="5" t="str">
        <f>C18 &amp; ", " &amp; B18</f>
        <v>Krespe, Geogian</v>
      </c>
      <c r="L18">
        <v>1015</v>
      </c>
      <c r="M18" s="2" t="str">
        <f>MID(C18,1,3) &amp; L18</f>
        <v>Kre1015</v>
      </c>
      <c r="N18" s="9" t="s">
        <v>88</v>
      </c>
      <c r="O18" s="8">
        <v>45188</v>
      </c>
      <c r="P18" s="21">
        <f t="shared" ca="1" si="2"/>
        <v>14</v>
      </c>
      <c r="Q18" s="15">
        <v>762.56</v>
      </c>
      <c r="R18" s="2">
        <f t="shared" ca="1" si="3"/>
        <v>762.56</v>
      </c>
      <c r="S18" s="2">
        <f t="shared" ca="1" si="4"/>
        <v>0</v>
      </c>
      <c r="T18" s="2">
        <f t="shared" ca="1" si="5"/>
        <v>0</v>
      </c>
      <c r="U18" s="2">
        <f t="shared" ca="1" si="6"/>
        <v>0</v>
      </c>
      <c r="V18" s="2" t="str">
        <f t="shared" ca="1" si="7"/>
        <v>ok</v>
      </c>
    </row>
    <row r="19" spans="1:22" s="2" customFormat="1" ht="13.5" customHeight="1" x14ac:dyDescent="0.25">
      <c r="A19" s="2" t="s">
        <v>16</v>
      </c>
      <c r="B19" s="2" t="s">
        <v>36</v>
      </c>
      <c r="C19" s="2" t="s">
        <v>37</v>
      </c>
      <c r="D19" s="2" t="s">
        <v>42</v>
      </c>
      <c r="E19" s="2" t="s">
        <v>43</v>
      </c>
      <c r="F19" s="3" t="s">
        <v>3</v>
      </c>
      <c r="G19" s="2">
        <v>12345</v>
      </c>
      <c r="H19" s="5">
        <v>11195</v>
      </c>
      <c r="I19" s="10">
        <f t="shared" ca="1" si="8"/>
        <v>90</v>
      </c>
      <c r="J19" s="10">
        <f ca="1">ROUNDDOWN((NOW()-H19)/365.25,0)</f>
        <v>93</v>
      </c>
      <c r="K19" s="5" t="str">
        <f>C19 &amp; ", " &amp; B19</f>
        <v>Connery, Sean</v>
      </c>
      <c r="L19">
        <v>1016</v>
      </c>
      <c r="M19" s="2" t="str">
        <f>MID(C19,1,3) &amp; L19</f>
        <v>Con1016</v>
      </c>
      <c r="N19" s="6" t="s">
        <v>89</v>
      </c>
      <c r="O19" s="8">
        <v>45160</v>
      </c>
      <c r="P19" s="21">
        <f t="shared" ca="1" si="2"/>
        <v>42</v>
      </c>
      <c r="Q19" s="15">
        <v>847.12</v>
      </c>
      <c r="R19" s="2">
        <f t="shared" ca="1" si="3"/>
        <v>0</v>
      </c>
      <c r="S19" s="2">
        <f t="shared" ca="1" si="4"/>
        <v>847.12</v>
      </c>
      <c r="T19" s="2">
        <f t="shared" ca="1" si="5"/>
        <v>0</v>
      </c>
      <c r="U19" s="2">
        <f t="shared" ca="1" si="6"/>
        <v>0</v>
      </c>
      <c r="V19" s="2" t="str">
        <f t="shared" ca="1" si="7"/>
        <v>ok</v>
      </c>
    </row>
    <row r="20" spans="1:22" s="2" customFormat="1" ht="13.5" customHeight="1" x14ac:dyDescent="0.25">
      <c r="A20" s="2" t="s">
        <v>16</v>
      </c>
      <c r="B20" s="2" t="s">
        <v>34</v>
      </c>
      <c r="C20" s="2" t="s">
        <v>35</v>
      </c>
      <c r="D20" s="2" t="s">
        <v>40</v>
      </c>
      <c r="E20" s="2" t="s">
        <v>9</v>
      </c>
      <c r="F20" s="3" t="s">
        <v>3</v>
      </c>
      <c r="G20" s="2" t="s">
        <v>80</v>
      </c>
      <c r="H20" s="8">
        <v>21682</v>
      </c>
      <c r="I20" s="10">
        <f t="shared" ca="1" si="8"/>
        <v>60</v>
      </c>
      <c r="J20" s="10">
        <f ca="1">ROUNDDOWN((NOW()-H20)/365.25,0)</f>
        <v>64</v>
      </c>
      <c r="K20" s="5" t="str">
        <f>C20 &amp; ", " &amp; B20</f>
        <v>Schmurtz, Ignatz</v>
      </c>
      <c r="L20">
        <v>1017</v>
      </c>
      <c r="M20" s="2" t="str">
        <f>MID(C20,1,3) &amp; L20</f>
        <v>Sch1017</v>
      </c>
      <c r="N20" s="6" t="s">
        <v>90</v>
      </c>
      <c r="O20" s="8">
        <v>45126</v>
      </c>
      <c r="P20" s="21">
        <f t="shared" ca="1" si="2"/>
        <v>76</v>
      </c>
      <c r="Q20" s="15">
        <v>992.27</v>
      </c>
      <c r="R20" s="2">
        <f t="shared" ca="1" si="3"/>
        <v>0</v>
      </c>
      <c r="S20" s="2">
        <f t="shared" ca="1" si="4"/>
        <v>0</v>
      </c>
      <c r="T20" s="2">
        <f t="shared" ca="1" si="5"/>
        <v>992.27</v>
      </c>
      <c r="U20" s="2">
        <f t="shared" ca="1" si="6"/>
        <v>0</v>
      </c>
      <c r="V20" s="2" t="str">
        <f t="shared" ca="1" si="7"/>
        <v>ok</v>
      </c>
    </row>
    <row r="21" spans="1:22" s="2" customFormat="1" x14ac:dyDescent="0.25">
      <c r="A21" s="2" t="s">
        <v>24</v>
      </c>
      <c r="B21" s="2" t="s">
        <v>25</v>
      </c>
      <c r="C21" s="2" t="s">
        <v>65</v>
      </c>
      <c r="D21" s="2" t="s">
        <v>66</v>
      </c>
      <c r="E21" s="2" t="s">
        <v>7</v>
      </c>
      <c r="F21" s="3" t="s">
        <v>3</v>
      </c>
      <c r="G21" s="2" t="s">
        <v>80</v>
      </c>
      <c r="H21" s="5">
        <v>22972</v>
      </c>
      <c r="I21" s="10">
        <f t="shared" ca="1" si="8"/>
        <v>60</v>
      </c>
      <c r="J21" s="10">
        <f ca="1">ROUNDDOWN((NOW()-H21)/365.25,0)</f>
        <v>60</v>
      </c>
      <c r="K21" s="5" t="str">
        <f>C21 &amp; ", " &amp; B21</f>
        <v>Eberthal, Marion</v>
      </c>
      <c r="L21">
        <v>1018</v>
      </c>
      <c r="M21" s="2" t="str">
        <f>MID(C21,1,3) &amp; L21</f>
        <v>Ebe1018</v>
      </c>
      <c r="N21" s="6" t="s">
        <v>91</v>
      </c>
      <c r="O21" s="8">
        <v>45143</v>
      </c>
      <c r="P21" s="21">
        <f t="shared" ca="1" si="2"/>
        <v>59</v>
      </c>
      <c r="Q21" s="15">
        <v>342.23</v>
      </c>
      <c r="R21" s="2">
        <f t="shared" ca="1" si="3"/>
        <v>0</v>
      </c>
      <c r="S21" s="2">
        <f t="shared" ca="1" si="4"/>
        <v>342.23</v>
      </c>
      <c r="T21" s="2">
        <f t="shared" ca="1" si="5"/>
        <v>0</v>
      </c>
      <c r="U21" s="2">
        <f t="shared" ca="1" si="6"/>
        <v>0</v>
      </c>
      <c r="V21" s="2" t="str">
        <f t="shared" ca="1" si="7"/>
        <v>ok</v>
      </c>
    </row>
    <row r="22" spans="1:22" s="2" customFormat="1" ht="13.5" customHeight="1" x14ac:dyDescent="0.25">
      <c r="A22" s="2" t="s">
        <v>16</v>
      </c>
      <c r="B22" s="2" t="s">
        <v>38</v>
      </c>
      <c r="C22" s="2" t="s">
        <v>39</v>
      </c>
      <c r="D22" s="2" t="s">
        <v>44</v>
      </c>
      <c r="E22" s="2" t="s">
        <v>45</v>
      </c>
      <c r="F22" s="3" t="s">
        <v>3</v>
      </c>
      <c r="G22" s="2">
        <v>10001</v>
      </c>
      <c r="H22" s="5">
        <v>10927</v>
      </c>
      <c r="I22" s="10">
        <f t="shared" ca="1" si="8"/>
        <v>90</v>
      </c>
      <c r="J22" s="10">
        <f ca="1">ROUNDDOWN((NOW()-H22)/365.25,0)</f>
        <v>93</v>
      </c>
      <c r="K22" s="5" t="str">
        <f>C22 &amp; ", " &amp; B22</f>
        <v>Clark, Dick</v>
      </c>
      <c r="L22">
        <v>1000</v>
      </c>
      <c r="M22" s="2" t="str">
        <f>MID(C22,1,3) &amp; L22</f>
        <v>Cla1000</v>
      </c>
      <c r="N22" s="6" t="s">
        <v>92</v>
      </c>
      <c r="O22" s="8">
        <v>45152</v>
      </c>
      <c r="P22" s="21">
        <f t="shared" ca="1" si="2"/>
        <v>50</v>
      </c>
      <c r="Q22" s="15">
        <v>723.4</v>
      </c>
      <c r="R22" s="2">
        <f t="shared" ca="1" si="3"/>
        <v>0</v>
      </c>
      <c r="S22" s="2">
        <f t="shared" ca="1" si="4"/>
        <v>723.4</v>
      </c>
      <c r="T22" s="2">
        <f t="shared" ca="1" si="5"/>
        <v>0</v>
      </c>
      <c r="U22" s="2">
        <f t="shared" ca="1" si="6"/>
        <v>0</v>
      </c>
      <c r="V22" s="2" t="str">
        <f t="shared" ca="1" si="7"/>
        <v>ok</v>
      </c>
    </row>
    <row r="23" spans="1:22" s="2" customFormat="1" ht="13.5" customHeight="1" x14ac:dyDescent="0.25">
      <c r="A23" s="2" t="s">
        <v>14</v>
      </c>
      <c r="B23" s="2" t="s">
        <v>55</v>
      </c>
      <c r="C23" s="2" t="s">
        <v>54</v>
      </c>
      <c r="D23" s="2" t="s">
        <v>75</v>
      </c>
      <c r="E23" s="2" t="s">
        <v>6</v>
      </c>
      <c r="F23" s="3" t="s">
        <v>3</v>
      </c>
      <c r="G23" s="2">
        <v>11020</v>
      </c>
      <c r="H23" s="5">
        <v>28408</v>
      </c>
      <c r="I23" s="10">
        <f t="shared" ca="1" si="8"/>
        <v>40</v>
      </c>
      <c r="J23" s="10">
        <f ca="1">ROUNDDOWN((NOW()-H23)/365.25,0)</f>
        <v>45</v>
      </c>
      <c r="K23" s="5" t="str">
        <f>C23 &amp; ", " &amp; B23</f>
        <v>Tolstoy, Ronda</v>
      </c>
      <c r="L23">
        <v>1001</v>
      </c>
      <c r="M23" s="2" t="str">
        <f>MID(C23,1,3) &amp; L23</f>
        <v>Tol1001</v>
      </c>
      <c r="N23" s="9" t="s">
        <v>93</v>
      </c>
      <c r="O23" s="8">
        <v>45177</v>
      </c>
      <c r="P23" s="21">
        <f t="shared" ca="1" si="2"/>
        <v>25</v>
      </c>
      <c r="Q23" s="15">
        <v>792.14</v>
      </c>
      <c r="R23" s="2">
        <f t="shared" ca="1" si="3"/>
        <v>792.14</v>
      </c>
      <c r="S23" s="2">
        <f t="shared" ca="1" si="4"/>
        <v>0</v>
      </c>
      <c r="T23" s="2">
        <f t="shared" ca="1" si="5"/>
        <v>0</v>
      </c>
      <c r="U23" s="2">
        <f t="shared" ca="1" si="6"/>
        <v>0</v>
      </c>
      <c r="V23" s="2" t="str">
        <f t="shared" ca="1" si="7"/>
        <v>ok</v>
      </c>
    </row>
    <row r="24" spans="1:22" s="2" customFormat="1" ht="13.5" customHeight="1" x14ac:dyDescent="0.25">
      <c r="A24" s="2" t="s">
        <v>14</v>
      </c>
      <c r="B24" s="2" t="s">
        <v>19</v>
      </c>
      <c r="C24" s="2" t="s">
        <v>51</v>
      </c>
      <c r="D24" s="2" t="s">
        <v>52</v>
      </c>
      <c r="E24" s="2" t="s">
        <v>10</v>
      </c>
      <c r="F24" s="3" t="s">
        <v>3</v>
      </c>
      <c r="G24" s="2">
        <v>11520</v>
      </c>
      <c r="H24" s="5">
        <v>29280</v>
      </c>
      <c r="I24" s="10">
        <f t="shared" ca="1" si="8"/>
        <v>40</v>
      </c>
      <c r="J24" s="10">
        <f ca="1">ROUNDDOWN((NOW()-H24)/365.25,0)</f>
        <v>43</v>
      </c>
      <c r="K24" s="5" t="str">
        <f>C24 &amp; ", " &amp; B24</f>
        <v>Struddle, Marilyn</v>
      </c>
      <c r="L24">
        <v>1002</v>
      </c>
      <c r="M24" s="2" t="str">
        <f>MID(C24,1,3) &amp; L24</f>
        <v>Str1002</v>
      </c>
      <c r="N24" s="9" t="s">
        <v>88</v>
      </c>
      <c r="O24" s="8">
        <v>45150</v>
      </c>
      <c r="P24" s="21">
        <f t="shared" ca="1" si="2"/>
        <v>52</v>
      </c>
      <c r="Q24" s="15">
        <v>786.51</v>
      </c>
      <c r="R24" s="2">
        <f t="shared" ca="1" si="3"/>
        <v>0</v>
      </c>
      <c r="S24" s="2">
        <f t="shared" ca="1" si="4"/>
        <v>786.51</v>
      </c>
      <c r="T24" s="2">
        <f t="shared" ca="1" si="5"/>
        <v>0</v>
      </c>
      <c r="U24" s="2">
        <f t="shared" ca="1" si="6"/>
        <v>0</v>
      </c>
      <c r="V24" s="2" t="str">
        <f t="shared" ca="1" si="7"/>
        <v>ok</v>
      </c>
    </row>
    <row r="25" spans="1:22" s="2" customFormat="1" ht="13.5" customHeight="1" x14ac:dyDescent="0.25">
      <c r="A25" s="2" t="s">
        <v>21</v>
      </c>
      <c r="B25" s="2" t="s">
        <v>26</v>
      </c>
      <c r="C25" s="2" t="s">
        <v>68</v>
      </c>
      <c r="D25" s="2" t="s">
        <v>67</v>
      </c>
      <c r="E25" s="2" t="s">
        <v>5</v>
      </c>
      <c r="F25" s="3" t="s">
        <v>3</v>
      </c>
      <c r="G25" s="2">
        <v>11530</v>
      </c>
      <c r="H25" s="5">
        <v>24350</v>
      </c>
      <c r="I25" s="10">
        <f t="shared" ca="1" si="8"/>
        <v>50</v>
      </c>
      <c r="J25" s="10">
        <f ca="1">ROUNDDOWN((NOW()-H25)/365.25,0)</f>
        <v>57</v>
      </c>
      <c r="K25" s="5" t="str">
        <f>C25 &amp; ", " &amp; B25</f>
        <v>Newsworthy, James</v>
      </c>
      <c r="L25">
        <v>1003</v>
      </c>
      <c r="M25" s="2" t="str">
        <f>MID(C25,1,3) &amp; L25</f>
        <v>New1003</v>
      </c>
      <c r="N25" s="6" t="s">
        <v>89</v>
      </c>
      <c r="O25" s="8">
        <v>45197</v>
      </c>
      <c r="P25" s="21">
        <f t="shared" ca="1" si="2"/>
        <v>5</v>
      </c>
      <c r="Q25" s="15">
        <v>934.16</v>
      </c>
      <c r="R25" s="2">
        <f t="shared" ca="1" si="3"/>
        <v>934.16</v>
      </c>
      <c r="S25" s="2">
        <f t="shared" ca="1" si="4"/>
        <v>0</v>
      </c>
      <c r="T25" s="2">
        <f t="shared" ca="1" si="5"/>
        <v>0</v>
      </c>
      <c r="U25" s="2">
        <f t="shared" ca="1" si="6"/>
        <v>0</v>
      </c>
      <c r="V25" s="2" t="str">
        <f t="shared" ca="1" si="7"/>
        <v>ok</v>
      </c>
    </row>
    <row r="26" spans="1:22" s="2" customFormat="1" ht="13.5" customHeight="1" x14ac:dyDescent="0.25">
      <c r="A26" s="2" t="s">
        <v>16</v>
      </c>
      <c r="B26" s="2" t="s">
        <v>20</v>
      </c>
      <c r="C26" s="2" t="s">
        <v>46</v>
      </c>
      <c r="D26" s="2" t="s">
        <v>53</v>
      </c>
      <c r="E26" s="2" t="s">
        <v>5</v>
      </c>
      <c r="F26" s="3" t="s">
        <v>3</v>
      </c>
      <c r="G26" s="2">
        <v>11530</v>
      </c>
      <c r="H26" s="5">
        <v>27388</v>
      </c>
      <c r="I26" s="10">
        <f t="shared" ca="1" si="8"/>
        <v>40</v>
      </c>
      <c r="J26" s="10">
        <f ca="1">ROUNDDOWN((NOW()-H26)/365.25,0)</f>
        <v>48</v>
      </c>
      <c r="K26" s="5" t="str">
        <f>C26 &amp; ", " &amp; B26</f>
        <v>Smith, Walter</v>
      </c>
      <c r="L26">
        <v>1004</v>
      </c>
      <c r="M26" s="2" t="str">
        <f>MID(C26,1,3) &amp; L26</f>
        <v>Smi1004</v>
      </c>
      <c r="N26" s="6" t="s">
        <v>90</v>
      </c>
      <c r="O26" s="8">
        <v>45166</v>
      </c>
      <c r="P26" s="21">
        <f t="shared" ca="1" si="2"/>
        <v>36</v>
      </c>
      <c r="Q26" s="15">
        <v>76.290000000000006</v>
      </c>
      <c r="R26" s="2">
        <f t="shared" ca="1" si="3"/>
        <v>0</v>
      </c>
      <c r="S26" s="2">
        <f t="shared" ca="1" si="4"/>
        <v>76.290000000000006</v>
      </c>
      <c r="T26" s="2">
        <f t="shared" ca="1" si="5"/>
        <v>0</v>
      </c>
      <c r="U26" s="2">
        <f t="shared" ca="1" si="6"/>
        <v>0</v>
      </c>
      <c r="V26" s="2" t="str">
        <f t="shared" ca="1" si="7"/>
        <v>ok</v>
      </c>
    </row>
    <row r="27" spans="1:22" s="2" customFormat="1" ht="13.5" customHeight="1" x14ac:dyDescent="0.25">
      <c r="A27" s="2" t="s">
        <v>16</v>
      </c>
      <c r="B27" s="2" t="s">
        <v>18</v>
      </c>
      <c r="C27" s="6" t="s">
        <v>50</v>
      </c>
      <c r="D27" s="2" t="s">
        <v>12</v>
      </c>
      <c r="E27" s="2" t="s">
        <v>11</v>
      </c>
      <c r="F27" s="3" t="s">
        <v>3</v>
      </c>
      <c r="G27" s="2">
        <v>11548</v>
      </c>
      <c r="H27" s="5">
        <v>22127</v>
      </c>
      <c r="I27" s="10">
        <f t="shared" ca="1" si="8"/>
        <v>60</v>
      </c>
      <c r="J27" s="10">
        <f ca="1">ROUNDDOWN((NOW()-H27)/365.25,0)</f>
        <v>63</v>
      </c>
      <c r="K27" s="5" t="str">
        <f>C27 &amp; ", " &amp; B27</f>
        <v>Dino, Robert</v>
      </c>
      <c r="L27">
        <v>1005</v>
      </c>
      <c r="M27" s="2" t="str">
        <f>MID(C27,1,3) &amp; L27</f>
        <v>Din1005</v>
      </c>
      <c r="N27" s="6" t="s">
        <v>91</v>
      </c>
      <c r="O27" s="8">
        <v>45110</v>
      </c>
      <c r="P27" s="21">
        <f t="shared" ca="1" si="2"/>
        <v>92</v>
      </c>
      <c r="Q27" s="15">
        <v>746.37</v>
      </c>
      <c r="R27" s="2">
        <f t="shared" ca="1" si="3"/>
        <v>0</v>
      </c>
      <c r="S27" s="2">
        <f t="shared" ca="1" si="4"/>
        <v>0</v>
      </c>
      <c r="T27" s="2">
        <f t="shared" ca="1" si="5"/>
        <v>0</v>
      </c>
      <c r="U27" s="2">
        <f t="shared" ca="1" si="6"/>
        <v>746.37</v>
      </c>
      <c r="V27" s="2" t="str">
        <f t="shared" ca="1" si="7"/>
        <v>ok</v>
      </c>
    </row>
    <row r="28" spans="1:22" s="2" customFormat="1" ht="13.5" customHeight="1" x14ac:dyDescent="0.25">
      <c r="A28" s="2" t="s">
        <v>16</v>
      </c>
      <c r="B28" s="2" t="s">
        <v>17</v>
      </c>
      <c r="C28" s="2" t="s">
        <v>46</v>
      </c>
      <c r="D28" s="2" t="s">
        <v>49</v>
      </c>
      <c r="E28" s="2" t="s">
        <v>11</v>
      </c>
      <c r="F28" s="3" t="s">
        <v>3</v>
      </c>
      <c r="G28" s="2">
        <v>11548</v>
      </c>
      <c r="H28" s="5">
        <v>20975</v>
      </c>
      <c r="I28" s="10">
        <f t="shared" ca="1" si="8"/>
        <v>60</v>
      </c>
      <c r="J28" s="10">
        <f ca="1">ROUNDDOWN((NOW()-H28)/365.25,0)</f>
        <v>66</v>
      </c>
      <c r="K28" s="5" t="str">
        <f>C28 &amp; ", " &amp; B28</f>
        <v>Smith, Joseph</v>
      </c>
      <c r="L28">
        <v>1006</v>
      </c>
      <c r="M28" s="2" t="str">
        <f>MID(C28,1,3) &amp; L28</f>
        <v>Smi1006</v>
      </c>
      <c r="N28" s="6" t="s">
        <v>92</v>
      </c>
      <c r="O28" s="8">
        <v>45189</v>
      </c>
      <c r="P28" s="21">
        <f t="shared" ca="1" si="2"/>
        <v>13</v>
      </c>
      <c r="Q28" s="15">
        <v>494.4</v>
      </c>
      <c r="R28" s="2">
        <f t="shared" ca="1" si="3"/>
        <v>494.4</v>
      </c>
      <c r="S28" s="2">
        <f t="shared" ca="1" si="4"/>
        <v>0</v>
      </c>
      <c r="T28" s="2">
        <f t="shared" ca="1" si="5"/>
        <v>0</v>
      </c>
      <c r="U28" s="2">
        <f t="shared" ca="1" si="6"/>
        <v>0</v>
      </c>
      <c r="V28" s="2" t="str">
        <f t="shared" ca="1" si="7"/>
        <v>ok</v>
      </c>
    </row>
    <row r="29" spans="1:22" s="2" customFormat="1" ht="13.5" customHeight="1" x14ac:dyDescent="0.25">
      <c r="A29" s="2" t="s">
        <v>14</v>
      </c>
      <c r="B29" s="2" t="s">
        <v>28</v>
      </c>
      <c r="C29" s="2" t="s">
        <v>71</v>
      </c>
      <c r="D29" s="2" t="s">
        <v>72</v>
      </c>
      <c r="E29" s="2" t="s">
        <v>11</v>
      </c>
      <c r="F29" s="3" t="s">
        <v>3</v>
      </c>
      <c r="G29" s="2">
        <v>11548</v>
      </c>
      <c r="H29" s="5">
        <v>22462</v>
      </c>
      <c r="I29" s="10">
        <f t="shared" ca="1" si="8"/>
        <v>60</v>
      </c>
      <c r="J29" s="10">
        <f ca="1">ROUNDDOWN((NOW()-H29)/365.25,0)</f>
        <v>62</v>
      </c>
      <c r="K29" s="5" t="str">
        <f>C29 &amp; ", " &amp; B29</f>
        <v>Balle, Diane</v>
      </c>
      <c r="L29">
        <v>1007</v>
      </c>
      <c r="M29" s="2" t="str">
        <f>MID(C29,1,3) &amp; L29</f>
        <v>Bal1007</v>
      </c>
      <c r="N29" s="6" t="s">
        <v>90</v>
      </c>
      <c r="O29" s="8">
        <v>45116</v>
      </c>
      <c r="P29" s="21">
        <f t="shared" ca="1" si="2"/>
        <v>86</v>
      </c>
      <c r="Q29" s="15">
        <v>196.19</v>
      </c>
      <c r="R29" s="2">
        <f t="shared" ca="1" si="3"/>
        <v>0</v>
      </c>
      <c r="S29" s="2">
        <f t="shared" ca="1" si="4"/>
        <v>0</v>
      </c>
      <c r="T29" s="2">
        <f t="shared" ca="1" si="5"/>
        <v>196.19</v>
      </c>
      <c r="U29" s="2">
        <f t="shared" ca="1" si="6"/>
        <v>0</v>
      </c>
      <c r="V29" s="2" t="str">
        <f t="shared" ca="1" si="7"/>
        <v>ok</v>
      </c>
    </row>
    <row r="30" spans="1:22" s="2" customFormat="1" ht="13.5" customHeight="1" x14ac:dyDescent="0.25">
      <c r="A30" s="2" t="s">
        <v>14</v>
      </c>
      <c r="B30" s="2" t="s">
        <v>60</v>
      </c>
      <c r="C30" s="2" t="s">
        <v>61</v>
      </c>
      <c r="D30" s="2" t="s">
        <v>62</v>
      </c>
      <c r="E30" s="2" t="s">
        <v>8</v>
      </c>
      <c r="F30" s="3" t="s">
        <v>3</v>
      </c>
      <c r="G30" s="2">
        <v>11561</v>
      </c>
      <c r="H30" s="5">
        <v>24546</v>
      </c>
      <c r="I30" s="10">
        <f t="shared" ca="1" si="8"/>
        <v>50</v>
      </c>
      <c r="J30" s="10">
        <f ca="1">ROUNDDOWN((NOW()-H30)/365.25,0)</f>
        <v>56</v>
      </c>
      <c r="K30" s="5" t="str">
        <f>C30 &amp; ", " &amp; B30</f>
        <v>Northrup, Maryanne</v>
      </c>
      <c r="L30">
        <v>1008</v>
      </c>
      <c r="M30" s="2" t="str">
        <f>MID(C30,1,3) &amp; L30</f>
        <v>Nor1008</v>
      </c>
      <c r="N30" s="6" t="s">
        <v>91</v>
      </c>
      <c r="O30" s="8">
        <v>45190</v>
      </c>
      <c r="P30" s="21">
        <f t="shared" ca="1" si="2"/>
        <v>12</v>
      </c>
      <c r="Q30" s="15">
        <v>471.66</v>
      </c>
      <c r="R30" s="2">
        <f t="shared" ca="1" si="3"/>
        <v>471.66</v>
      </c>
      <c r="S30" s="2">
        <f t="shared" ca="1" si="4"/>
        <v>0</v>
      </c>
      <c r="T30" s="2">
        <f t="shared" ca="1" si="5"/>
        <v>0</v>
      </c>
      <c r="U30" s="2">
        <f t="shared" ca="1" si="6"/>
        <v>0</v>
      </c>
      <c r="V30" s="2" t="str">
        <f t="shared" ca="1" si="7"/>
        <v>ok</v>
      </c>
    </row>
    <row r="31" spans="1:22" s="2" customFormat="1" ht="13.5" customHeight="1" x14ac:dyDescent="0.25">
      <c r="A31" s="2" t="s">
        <v>16</v>
      </c>
      <c r="B31" s="2" t="s">
        <v>15</v>
      </c>
      <c r="C31" s="2" t="s">
        <v>48</v>
      </c>
      <c r="D31" s="2" t="s">
        <v>47</v>
      </c>
      <c r="E31" s="2" t="s">
        <v>4</v>
      </c>
      <c r="F31" s="3" t="s">
        <v>3</v>
      </c>
      <c r="G31" s="2">
        <v>11735</v>
      </c>
      <c r="H31" s="5">
        <v>20469</v>
      </c>
      <c r="I31" s="10">
        <f t="shared" ca="1" si="8"/>
        <v>60</v>
      </c>
      <c r="J31" s="10">
        <f ca="1">ROUNDDOWN((NOW()-H31)/365.25,0)</f>
        <v>67</v>
      </c>
      <c r="K31" s="5" t="str">
        <f>C31 &amp; ", " &amp; B31</f>
        <v>Hues, Louis</v>
      </c>
      <c r="L31">
        <v>1009</v>
      </c>
      <c r="M31" s="2" t="str">
        <f>MID(C31,1,3) &amp; L31</f>
        <v>Hue1009</v>
      </c>
      <c r="N31" s="6" t="s">
        <v>92</v>
      </c>
      <c r="O31" s="8">
        <v>45159</v>
      </c>
      <c r="P31" s="21">
        <f t="shared" ca="1" si="2"/>
        <v>43</v>
      </c>
      <c r="Q31" s="15">
        <v>885.79</v>
      </c>
      <c r="R31" s="2">
        <f t="shared" ca="1" si="3"/>
        <v>0</v>
      </c>
      <c r="S31" s="2">
        <f t="shared" ca="1" si="4"/>
        <v>885.79</v>
      </c>
      <c r="T31" s="2">
        <f t="shared" ca="1" si="5"/>
        <v>0</v>
      </c>
      <c r="U31" s="2">
        <f t="shared" ca="1" si="6"/>
        <v>0</v>
      </c>
      <c r="V31" s="2" t="str">
        <f t="shared" ca="1" si="7"/>
        <v>ok</v>
      </c>
    </row>
    <row r="32" spans="1:22" s="2" customFormat="1" ht="13.5" customHeight="1" x14ac:dyDescent="0.25">
      <c r="A32" s="2" t="s">
        <v>21</v>
      </c>
      <c r="B32" s="2" t="s">
        <v>58</v>
      </c>
      <c r="C32" s="2" t="s">
        <v>57</v>
      </c>
      <c r="D32" s="2" t="s">
        <v>56</v>
      </c>
      <c r="E32" s="2" t="s">
        <v>7</v>
      </c>
      <c r="F32" s="3" t="s">
        <v>3</v>
      </c>
      <c r="G32" s="2">
        <v>11756</v>
      </c>
      <c r="H32" s="5">
        <v>28995</v>
      </c>
      <c r="I32" s="10">
        <f t="shared" ca="1" si="8"/>
        <v>40</v>
      </c>
      <c r="J32" s="10">
        <f ca="1">ROUNDDOWN((NOW()-H32)/365.25,0)</f>
        <v>44</v>
      </c>
      <c r="K32" s="5" t="str">
        <f>C32 &amp; ", " &amp; B32</f>
        <v>Egon, John</v>
      </c>
      <c r="L32">
        <v>1010</v>
      </c>
      <c r="M32" s="2" t="str">
        <f>MID(C32,1,3) &amp; L32</f>
        <v>Ego1010</v>
      </c>
      <c r="N32" s="9" t="s">
        <v>93</v>
      </c>
      <c r="O32" s="8">
        <v>45172</v>
      </c>
      <c r="P32" s="21">
        <f t="shared" ca="1" si="2"/>
        <v>30</v>
      </c>
      <c r="Q32" s="15">
        <v>771.15</v>
      </c>
      <c r="R32" s="2">
        <f ca="1">IF(P32&lt;30,Q32,0)</f>
        <v>0</v>
      </c>
      <c r="S32" s="2">
        <f t="shared" ca="1" si="4"/>
        <v>0</v>
      </c>
      <c r="T32" s="2">
        <f t="shared" ca="1" si="5"/>
        <v>0</v>
      </c>
      <c r="U32" s="2">
        <f t="shared" ca="1" si="6"/>
        <v>0</v>
      </c>
      <c r="V32" s="2" t="str">
        <f t="shared" ca="1" si="7"/>
        <v>ERROR!!!</v>
      </c>
    </row>
    <row r="33" spans="1:22" s="2" customFormat="1" ht="13.5" customHeight="1" x14ac:dyDescent="0.25">
      <c r="A33" s="2" t="s">
        <v>21</v>
      </c>
      <c r="B33" s="2" t="s">
        <v>27</v>
      </c>
      <c r="C33" s="2" t="s">
        <v>78</v>
      </c>
      <c r="D33" s="2" t="s">
        <v>69</v>
      </c>
      <c r="E33" s="2" t="s">
        <v>7</v>
      </c>
      <c r="F33" s="3" t="s">
        <v>3</v>
      </c>
      <c r="G33" s="2">
        <v>11756</v>
      </c>
      <c r="H33" s="5">
        <v>26245</v>
      </c>
      <c r="I33" s="10">
        <f t="shared" ca="1" si="8"/>
        <v>50</v>
      </c>
      <c r="J33" s="10">
        <f ca="1">ROUNDDOWN((NOW()-H33)/365.25,0)</f>
        <v>51</v>
      </c>
      <c r="K33" s="5" t="str">
        <f>C33 &amp; ", " &amp; B33</f>
        <v>Milner, Andrew</v>
      </c>
      <c r="L33">
        <v>1011</v>
      </c>
      <c r="M33" s="2" t="str">
        <f>MID(C33,1,3) &amp; L33</f>
        <v>Mil1011</v>
      </c>
      <c r="N33" s="9" t="s">
        <v>88</v>
      </c>
      <c r="O33" s="8">
        <v>45168</v>
      </c>
      <c r="P33" s="21">
        <f t="shared" ca="1" si="2"/>
        <v>34</v>
      </c>
      <c r="Q33" s="15">
        <v>981.07</v>
      </c>
      <c r="R33" s="2">
        <f t="shared" ca="1" si="3"/>
        <v>0</v>
      </c>
      <c r="S33" s="2">
        <f t="shared" ca="1" si="4"/>
        <v>981.07</v>
      </c>
      <c r="T33" s="2">
        <f t="shared" ca="1" si="5"/>
        <v>0</v>
      </c>
      <c r="U33" s="2">
        <f t="shared" ca="1" si="6"/>
        <v>0</v>
      </c>
      <c r="V33" s="2" t="str">
        <f t="shared" ca="1" si="7"/>
        <v>ok</v>
      </c>
    </row>
    <row r="34" spans="1:22" s="2" customFormat="1" ht="13.5" customHeight="1" x14ac:dyDescent="0.25">
      <c r="A34" s="2" t="s">
        <v>16</v>
      </c>
      <c r="B34" s="2" t="s">
        <v>23</v>
      </c>
      <c r="C34" s="2" t="s">
        <v>63</v>
      </c>
      <c r="D34" s="2" t="s">
        <v>64</v>
      </c>
      <c r="E34" s="2" t="s">
        <v>7</v>
      </c>
      <c r="F34" s="3" t="s">
        <v>3</v>
      </c>
      <c r="G34" s="2">
        <v>11756</v>
      </c>
      <c r="H34" s="5">
        <v>26413</v>
      </c>
      <c r="I34" s="10">
        <f t="shared" ca="1" si="8"/>
        <v>50</v>
      </c>
      <c r="J34" s="10">
        <f ca="1">ROUNDDOWN((NOW()-H34)/365.25,0)</f>
        <v>51</v>
      </c>
      <c r="K34" s="5" t="str">
        <f>C34 &amp; ", " &amp; B34</f>
        <v>Gwangi, Pete</v>
      </c>
      <c r="L34">
        <v>1012</v>
      </c>
      <c r="M34" s="2" t="str">
        <f>MID(C34,1,3) &amp; L34</f>
        <v>Gwa1012</v>
      </c>
      <c r="N34" s="6" t="s">
        <v>89</v>
      </c>
      <c r="O34" s="8">
        <v>45124</v>
      </c>
      <c r="P34" s="21">
        <f t="shared" ca="1" si="2"/>
        <v>78</v>
      </c>
      <c r="Q34" s="15">
        <v>778.39</v>
      </c>
      <c r="R34" s="2">
        <f t="shared" ca="1" si="3"/>
        <v>0</v>
      </c>
      <c r="S34" s="2">
        <f t="shared" ca="1" si="4"/>
        <v>0</v>
      </c>
      <c r="T34" s="2">
        <f t="shared" ca="1" si="5"/>
        <v>778.39</v>
      </c>
      <c r="U34" s="2">
        <f t="shared" ca="1" si="6"/>
        <v>0</v>
      </c>
      <c r="V34" s="2" t="str">
        <f t="shared" ca="1" si="7"/>
        <v>ok</v>
      </c>
    </row>
    <row r="35" spans="1:22" s="2" customFormat="1" ht="13.5" customHeight="1" x14ac:dyDescent="0.25">
      <c r="A35" s="2" t="s">
        <v>16</v>
      </c>
      <c r="B35" s="2" t="s">
        <v>22</v>
      </c>
      <c r="C35" s="2" t="s">
        <v>46</v>
      </c>
      <c r="D35" s="2" t="s">
        <v>59</v>
      </c>
      <c r="E35" s="2" t="s">
        <v>7</v>
      </c>
      <c r="F35" s="3" t="s">
        <v>3</v>
      </c>
      <c r="G35" s="2">
        <v>11756</v>
      </c>
      <c r="H35" s="5">
        <v>24014</v>
      </c>
      <c r="I35" s="10">
        <f t="shared" ca="1" si="8"/>
        <v>50</v>
      </c>
      <c r="J35" s="10">
        <f ca="1">ROUNDDOWN((NOW()-H35)/365.25,0)</f>
        <v>58</v>
      </c>
      <c r="K35" s="5" t="str">
        <f>C35 &amp; ", " &amp; B35</f>
        <v>Smith, Ken</v>
      </c>
      <c r="L35">
        <v>1013</v>
      </c>
      <c r="M35" s="2" t="str">
        <f>MID(C35,1,3) &amp; L35</f>
        <v>Smi1013</v>
      </c>
      <c r="N35" s="6" t="s">
        <v>90</v>
      </c>
      <c r="O35" s="8">
        <v>45115</v>
      </c>
      <c r="P35" s="21">
        <f t="shared" ca="1" si="2"/>
        <v>87</v>
      </c>
      <c r="Q35" s="15">
        <v>636.85</v>
      </c>
      <c r="R35" s="2">
        <f t="shared" ca="1" si="3"/>
        <v>0</v>
      </c>
      <c r="S35" s="2">
        <f t="shared" ca="1" si="4"/>
        <v>0</v>
      </c>
      <c r="T35" s="2">
        <f t="shared" ca="1" si="5"/>
        <v>636.85</v>
      </c>
      <c r="U35" s="2">
        <f t="shared" ca="1" si="6"/>
        <v>0</v>
      </c>
      <c r="V35" s="2" t="str">
        <f t="shared" ca="1" si="7"/>
        <v>ok</v>
      </c>
    </row>
    <row r="36" spans="1:22" s="2" customFormat="1" ht="13.5" customHeight="1" x14ac:dyDescent="0.25">
      <c r="A36" s="2" t="s">
        <v>14</v>
      </c>
      <c r="B36" s="2" t="s">
        <v>29</v>
      </c>
      <c r="C36" s="2" t="s">
        <v>73</v>
      </c>
      <c r="D36" s="2" t="s">
        <v>74</v>
      </c>
      <c r="E36" s="2" t="s">
        <v>13</v>
      </c>
      <c r="F36" s="3" t="s">
        <v>3</v>
      </c>
      <c r="G36" s="2">
        <v>11803</v>
      </c>
      <c r="H36" s="5">
        <v>21797</v>
      </c>
      <c r="I36" s="10">
        <f t="shared" ca="1" si="8"/>
        <v>60</v>
      </c>
      <c r="J36" s="10">
        <f ca="1">ROUNDDOWN((NOW()-H36)/365.25,0)</f>
        <v>64</v>
      </c>
      <c r="K36" s="5" t="str">
        <f>C36 &amp; ", " &amp; B36</f>
        <v>Barfello, Betty</v>
      </c>
      <c r="L36">
        <v>1014</v>
      </c>
      <c r="M36" s="2" t="str">
        <f>MID(C36,1,3) &amp; L36</f>
        <v>Bar1014</v>
      </c>
      <c r="N36" s="6" t="s">
        <v>91</v>
      </c>
      <c r="O36" s="8">
        <v>45121</v>
      </c>
      <c r="P36" s="21">
        <f t="shared" ca="1" si="2"/>
        <v>81</v>
      </c>
      <c r="Q36" s="15">
        <v>241.49</v>
      </c>
      <c r="R36" s="2">
        <f t="shared" ca="1" si="3"/>
        <v>0</v>
      </c>
      <c r="S36" s="2">
        <f t="shared" ca="1" si="4"/>
        <v>0</v>
      </c>
      <c r="T36" s="2">
        <f t="shared" ca="1" si="5"/>
        <v>241.49</v>
      </c>
      <c r="U36" s="2">
        <f t="shared" ca="1" si="6"/>
        <v>0</v>
      </c>
      <c r="V36" s="2" t="str">
        <f t="shared" ca="1" si="7"/>
        <v>ok</v>
      </c>
    </row>
    <row r="37" spans="1:22" s="2" customFormat="1" ht="13.5" customHeight="1" x14ac:dyDescent="0.25">
      <c r="B37" s="2" t="s">
        <v>41</v>
      </c>
      <c r="C37" s="2" t="s">
        <v>77</v>
      </c>
      <c r="D37" s="2" t="s">
        <v>70</v>
      </c>
      <c r="E37" s="2" t="s">
        <v>13</v>
      </c>
      <c r="F37" s="3" t="s">
        <v>3</v>
      </c>
      <c r="G37" s="2">
        <v>11803</v>
      </c>
      <c r="H37" s="5">
        <v>29677</v>
      </c>
      <c r="I37" s="10">
        <f t="shared" ca="1" si="8"/>
        <v>40</v>
      </c>
      <c r="J37" s="10">
        <f ca="1">ROUNDDOWN((NOW()-H37)/365.25,0)</f>
        <v>42</v>
      </c>
      <c r="K37" s="5" t="str">
        <f>C37 &amp; ", " &amp; B37</f>
        <v>Krespe, Geogian</v>
      </c>
      <c r="L37">
        <v>1015</v>
      </c>
      <c r="M37" s="2" t="str">
        <f>MID(C37,1,3) &amp; L37</f>
        <v>Kre1015</v>
      </c>
      <c r="N37" s="6" t="s">
        <v>90</v>
      </c>
      <c r="O37" s="8">
        <v>45107</v>
      </c>
      <c r="P37" s="21">
        <f t="shared" ca="1" si="2"/>
        <v>95</v>
      </c>
      <c r="Q37" s="15">
        <v>473.3</v>
      </c>
      <c r="R37" s="2">
        <f t="shared" ca="1" si="3"/>
        <v>0</v>
      </c>
      <c r="S37" s="2">
        <f t="shared" ca="1" si="4"/>
        <v>0</v>
      </c>
      <c r="T37" s="2">
        <f t="shared" ca="1" si="5"/>
        <v>0</v>
      </c>
      <c r="U37" s="2">
        <f t="shared" ca="1" si="6"/>
        <v>473.3</v>
      </c>
      <c r="V37" s="2" t="str">
        <f t="shared" ca="1" si="7"/>
        <v>ok</v>
      </c>
    </row>
    <row r="38" spans="1:22" s="2" customFormat="1" ht="13.5" customHeight="1" x14ac:dyDescent="0.25">
      <c r="A38" s="2" t="s">
        <v>16</v>
      </c>
      <c r="B38" s="2" t="s">
        <v>36</v>
      </c>
      <c r="C38" s="2" t="s">
        <v>37</v>
      </c>
      <c r="D38" s="2" t="s">
        <v>42</v>
      </c>
      <c r="E38" s="2" t="s">
        <v>43</v>
      </c>
      <c r="F38" s="3" t="s">
        <v>3</v>
      </c>
      <c r="G38" s="2">
        <v>12345</v>
      </c>
      <c r="H38" s="5">
        <v>11195</v>
      </c>
      <c r="I38" s="10">
        <f t="shared" ca="1" si="8"/>
        <v>90</v>
      </c>
      <c r="J38" s="10">
        <f ca="1">ROUNDDOWN((NOW()-H38)/365.25,0)</f>
        <v>93</v>
      </c>
      <c r="K38" s="5" t="str">
        <f>C38 &amp; ", " &amp; B38</f>
        <v>Connery, Sean</v>
      </c>
      <c r="L38">
        <v>1016</v>
      </c>
      <c r="M38" s="2" t="str">
        <f>MID(C38,1,3) &amp; L38</f>
        <v>Con1016</v>
      </c>
      <c r="N38" s="6" t="s">
        <v>91</v>
      </c>
      <c r="O38" s="8">
        <v>45108</v>
      </c>
      <c r="P38" s="21">
        <f t="shared" ca="1" si="2"/>
        <v>94</v>
      </c>
      <c r="Q38" s="15">
        <v>916.24</v>
      </c>
      <c r="R38" s="2">
        <f t="shared" ca="1" si="3"/>
        <v>0</v>
      </c>
      <c r="S38" s="2">
        <f t="shared" ca="1" si="4"/>
        <v>0</v>
      </c>
      <c r="T38" s="2">
        <f t="shared" ca="1" si="5"/>
        <v>0</v>
      </c>
      <c r="U38" s="2">
        <f t="shared" ca="1" si="6"/>
        <v>916.24</v>
      </c>
      <c r="V38" s="2" t="str">
        <f t="shared" ca="1" si="7"/>
        <v>ok</v>
      </c>
    </row>
    <row r="39" spans="1:22" s="2" customFormat="1" ht="13.5" customHeight="1" x14ac:dyDescent="0.25">
      <c r="A39" s="2" t="s">
        <v>16</v>
      </c>
      <c r="B39" s="2" t="s">
        <v>34</v>
      </c>
      <c r="C39" s="2" t="s">
        <v>35</v>
      </c>
      <c r="D39" s="2" t="s">
        <v>40</v>
      </c>
      <c r="E39" s="2" t="s">
        <v>9</v>
      </c>
      <c r="F39" s="3" t="s">
        <v>3</v>
      </c>
      <c r="G39" s="2" t="s">
        <v>80</v>
      </c>
      <c r="H39" s="8">
        <v>21682</v>
      </c>
      <c r="I39" s="10">
        <f t="shared" ca="1" si="8"/>
        <v>60</v>
      </c>
      <c r="J39" s="10">
        <f ca="1">ROUNDDOWN((NOW()-H39)/365.25,0)</f>
        <v>64</v>
      </c>
      <c r="K39" s="5" t="str">
        <f>C39 &amp; ", " &amp; B39</f>
        <v>Schmurtz, Ignatz</v>
      </c>
      <c r="L39">
        <v>1017</v>
      </c>
      <c r="M39" s="2" t="str">
        <f>MID(C39,1,3) &amp; L39</f>
        <v>Sch1017</v>
      </c>
      <c r="N39" s="6" t="s">
        <v>92</v>
      </c>
      <c r="O39" s="8">
        <v>45157</v>
      </c>
      <c r="P39" s="21">
        <f t="shared" ca="1" si="2"/>
        <v>45</v>
      </c>
      <c r="Q39" s="15">
        <v>1.91</v>
      </c>
      <c r="R39" s="2">
        <f t="shared" ca="1" si="3"/>
        <v>0</v>
      </c>
      <c r="S39" s="2">
        <f t="shared" ca="1" si="4"/>
        <v>1.91</v>
      </c>
      <c r="T39" s="2">
        <f t="shared" ca="1" si="5"/>
        <v>0</v>
      </c>
      <c r="U39" s="2">
        <f t="shared" ca="1" si="6"/>
        <v>0</v>
      </c>
      <c r="V39" s="2" t="str">
        <f t="shared" ca="1" si="7"/>
        <v>ok</v>
      </c>
    </row>
    <row r="40" spans="1:22" s="2" customFormat="1" ht="13.5" customHeight="1" x14ac:dyDescent="0.25">
      <c r="A40" s="2" t="s">
        <v>16</v>
      </c>
      <c r="B40" s="2" t="s">
        <v>38</v>
      </c>
      <c r="C40" s="2" t="s">
        <v>39</v>
      </c>
      <c r="D40" s="2" t="s">
        <v>44</v>
      </c>
      <c r="E40" s="2" t="s">
        <v>45</v>
      </c>
      <c r="F40" s="3" t="s">
        <v>3</v>
      </c>
      <c r="G40" s="2">
        <v>10001</v>
      </c>
      <c r="H40" s="5">
        <v>10927</v>
      </c>
      <c r="I40" s="10">
        <f t="shared" ca="1" si="8"/>
        <v>90</v>
      </c>
      <c r="J40" s="10">
        <f ca="1">ROUNDDOWN((NOW()-H40)/365.25,0)</f>
        <v>93</v>
      </c>
      <c r="K40" s="5" t="str">
        <f>C40 &amp; ", " &amp; B40</f>
        <v>Clark, Dick</v>
      </c>
      <c r="L40">
        <v>1000</v>
      </c>
      <c r="M40" s="2" t="str">
        <f>MID(C40,1,3) &amp; L40</f>
        <v>Cla1000</v>
      </c>
      <c r="N40" s="9" t="s">
        <v>93</v>
      </c>
      <c r="O40" s="8">
        <v>45173</v>
      </c>
      <c r="P40" s="21">
        <f t="shared" ca="1" si="2"/>
        <v>29</v>
      </c>
      <c r="Q40" s="15">
        <v>544.78</v>
      </c>
      <c r="R40" s="2">
        <f t="shared" ca="1" si="3"/>
        <v>544.78</v>
      </c>
      <c r="S40" s="2">
        <f t="shared" ca="1" si="4"/>
        <v>0</v>
      </c>
      <c r="T40" s="2">
        <f t="shared" ca="1" si="5"/>
        <v>0</v>
      </c>
      <c r="U40" s="2">
        <f t="shared" ca="1" si="6"/>
        <v>0</v>
      </c>
      <c r="V40" s="2" t="str">
        <f t="shared" ca="1" si="7"/>
        <v>ok</v>
      </c>
    </row>
    <row r="41" spans="1:22" s="2" customFormat="1" ht="13.5" customHeight="1" x14ac:dyDescent="0.25">
      <c r="A41" s="2" t="s">
        <v>14</v>
      </c>
      <c r="B41" s="2" t="s">
        <v>55</v>
      </c>
      <c r="C41" s="2" t="s">
        <v>54</v>
      </c>
      <c r="D41" s="2" t="s">
        <v>75</v>
      </c>
      <c r="E41" s="2" t="s">
        <v>6</v>
      </c>
      <c r="F41" s="3" t="s">
        <v>3</v>
      </c>
      <c r="G41" s="2">
        <v>11020</v>
      </c>
      <c r="H41" s="5">
        <v>28408</v>
      </c>
      <c r="I41" s="10">
        <f t="shared" ca="1" si="8"/>
        <v>40</v>
      </c>
      <c r="J41" s="10">
        <f ca="1">ROUNDDOWN((NOW()-H41)/365.25,0)</f>
        <v>45</v>
      </c>
      <c r="K41" s="5" t="str">
        <f>C41 &amp; ", " &amp; B41</f>
        <v>Tolstoy, Ronda</v>
      </c>
      <c r="L41">
        <v>1001</v>
      </c>
      <c r="M41" s="2" t="str">
        <f>MID(C41,1,3) &amp; L41</f>
        <v>Tol1001</v>
      </c>
      <c r="N41" s="9" t="s">
        <v>88</v>
      </c>
      <c r="O41" s="8">
        <v>45114</v>
      </c>
      <c r="P41" s="21">
        <f t="shared" ca="1" si="2"/>
        <v>88</v>
      </c>
      <c r="Q41" s="15">
        <v>858</v>
      </c>
      <c r="R41" s="2">
        <f t="shared" ca="1" si="3"/>
        <v>0</v>
      </c>
      <c r="S41" s="2">
        <f t="shared" ca="1" si="4"/>
        <v>0</v>
      </c>
      <c r="T41" s="2">
        <f t="shared" ca="1" si="5"/>
        <v>858</v>
      </c>
      <c r="U41" s="2">
        <f t="shared" ca="1" si="6"/>
        <v>0</v>
      </c>
      <c r="V41" s="2" t="str">
        <f t="shared" ca="1" si="7"/>
        <v>ok</v>
      </c>
    </row>
    <row r="42" spans="1:22" s="2" customFormat="1" ht="13.5" customHeight="1" x14ac:dyDescent="0.25">
      <c r="A42" s="2" t="s">
        <v>14</v>
      </c>
      <c r="B42" s="2" t="s">
        <v>19</v>
      </c>
      <c r="C42" s="2" t="s">
        <v>51</v>
      </c>
      <c r="D42" s="2" t="s">
        <v>52</v>
      </c>
      <c r="E42" s="2" t="s">
        <v>10</v>
      </c>
      <c r="F42" s="3" t="s">
        <v>3</v>
      </c>
      <c r="G42" s="2">
        <v>11520</v>
      </c>
      <c r="H42" s="5">
        <v>29280</v>
      </c>
      <c r="I42" s="10">
        <f t="shared" ca="1" si="8"/>
        <v>40</v>
      </c>
      <c r="J42" s="10">
        <f ca="1">ROUNDDOWN((NOW()-H42)/365.25,0)</f>
        <v>43</v>
      </c>
      <c r="K42" s="5" t="str">
        <f>C42 &amp; ", " &amp; B42</f>
        <v>Struddle, Marilyn</v>
      </c>
      <c r="L42">
        <v>1002</v>
      </c>
      <c r="M42" s="2" t="str">
        <f>MID(C42,1,3) &amp; L42</f>
        <v>Str1002</v>
      </c>
      <c r="N42" s="6" t="s">
        <v>89</v>
      </c>
      <c r="O42" s="8">
        <v>45152</v>
      </c>
      <c r="P42" s="21">
        <f t="shared" ca="1" si="2"/>
        <v>50</v>
      </c>
      <c r="Q42" s="15">
        <v>100.76</v>
      </c>
      <c r="R42" s="2">
        <f t="shared" ca="1" si="3"/>
        <v>0</v>
      </c>
      <c r="S42" s="2">
        <f t="shared" ca="1" si="4"/>
        <v>100.76</v>
      </c>
      <c r="T42" s="2">
        <f t="shared" ca="1" si="5"/>
        <v>0</v>
      </c>
      <c r="U42" s="2">
        <f t="shared" ca="1" si="6"/>
        <v>0</v>
      </c>
      <c r="V42" s="2" t="str">
        <f t="shared" ca="1" si="7"/>
        <v>ok</v>
      </c>
    </row>
    <row r="43" spans="1:22" s="2" customFormat="1" ht="13.5" customHeight="1" x14ac:dyDescent="0.25">
      <c r="A43" s="2" t="s">
        <v>21</v>
      </c>
      <c r="B43" s="2" t="s">
        <v>26</v>
      </c>
      <c r="C43" s="2" t="s">
        <v>68</v>
      </c>
      <c r="D43" s="2" t="s">
        <v>67</v>
      </c>
      <c r="E43" s="2" t="s">
        <v>5</v>
      </c>
      <c r="F43" s="3" t="s">
        <v>3</v>
      </c>
      <c r="G43" s="2">
        <v>11530</v>
      </c>
      <c r="H43" s="5">
        <v>24350</v>
      </c>
      <c r="I43" s="10">
        <f t="shared" ca="1" si="8"/>
        <v>50</v>
      </c>
      <c r="J43" s="10">
        <f ca="1">ROUNDDOWN((NOW()-H43)/365.25,0)</f>
        <v>57</v>
      </c>
      <c r="K43" s="5" t="str">
        <f>C43 &amp; ", " &amp; B43</f>
        <v>Newsworthy, James</v>
      </c>
      <c r="L43">
        <v>1003</v>
      </c>
      <c r="M43" s="2" t="str">
        <f>MID(C43,1,3) &amp; L43</f>
        <v>New1003</v>
      </c>
      <c r="N43" s="6" t="s">
        <v>90</v>
      </c>
      <c r="O43" s="8">
        <v>45170</v>
      </c>
      <c r="P43" s="21">
        <f t="shared" ca="1" si="2"/>
        <v>32</v>
      </c>
      <c r="Q43" s="15">
        <v>897.42</v>
      </c>
      <c r="R43" s="2">
        <f t="shared" ca="1" si="3"/>
        <v>0</v>
      </c>
      <c r="S43" s="2">
        <f t="shared" ca="1" si="4"/>
        <v>897.42</v>
      </c>
      <c r="T43" s="2">
        <f t="shared" ca="1" si="5"/>
        <v>0</v>
      </c>
      <c r="U43" s="2">
        <f t="shared" ca="1" si="6"/>
        <v>0</v>
      </c>
      <c r="V43" s="2" t="str">
        <f t="shared" ca="1" si="7"/>
        <v>ok</v>
      </c>
    </row>
    <row r="44" spans="1:22" s="2" customFormat="1" ht="13.5" customHeight="1" x14ac:dyDescent="0.25">
      <c r="A44" s="2" t="s">
        <v>16</v>
      </c>
      <c r="B44" s="2" t="s">
        <v>20</v>
      </c>
      <c r="C44" s="2" t="s">
        <v>46</v>
      </c>
      <c r="D44" s="2" t="s">
        <v>53</v>
      </c>
      <c r="E44" s="2" t="s">
        <v>5</v>
      </c>
      <c r="F44" s="3" t="s">
        <v>3</v>
      </c>
      <c r="G44" s="2">
        <v>11530</v>
      </c>
      <c r="H44" s="5">
        <v>27388</v>
      </c>
      <c r="I44" s="10">
        <f t="shared" ca="1" si="8"/>
        <v>40</v>
      </c>
      <c r="J44" s="10">
        <f ca="1">ROUNDDOWN((NOW()-H44)/365.25,0)</f>
        <v>48</v>
      </c>
      <c r="K44" s="5" t="str">
        <f>C44 &amp; ", " &amp; B44</f>
        <v>Smith, Walter</v>
      </c>
      <c r="L44">
        <v>1004</v>
      </c>
      <c r="M44" s="2" t="str">
        <f>MID(C44,1,3) &amp; L44</f>
        <v>Smi1004</v>
      </c>
      <c r="N44" s="6" t="s">
        <v>91</v>
      </c>
      <c r="O44" s="8">
        <v>45201</v>
      </c>
      <c r="P44" s="21">
        <f t="shared" ca="1" si="2"/>
        <v>1</v>
      </c>
      <c r="Q44" s="15">
        <v>130.65</v>
      </c>
      <c r="R44" s="2">
        <f t="shared" ca="1" si="3"/>
        <v>130.65</v>
      </c>
      <c r="S44" s="2">
        <f t="shared" ca="1" si="4"/>
        <v>0</v>
      </c>
      <c r="T44" s="2">
        <f t="shared" ca="1" si="5"/>
        <v>0</v>
      </c>
      <c r="U44" s="2">
        <f t="shared" ca="1" si="6"/>
        <v>0</v>
      </c>
      <c r="V44" s="2" t="str">
        <f t="shared" ca="1" si="7"/>
        <v>ok</v>
      </c>
    </row>
    <row r="45" spans="1:22" s="2" customFormat="1" ht="13.5" customHeight="1" x14ac:dyDescent="0.25">
      <c r="A45" s="2" t="s">
        <v>16</v>
      </c>
      <c r="B45" s="2" t="s">
        <v>18</v>
      </c>
      <c r="C45" s="6" t="s">
        <v>50</v>
      </c>
      <c r="D45" s="2" t="s">
        <v>12</v>
      </c>
      <c r="E45" s="2" t="s">
        <v>11</v>
      </c>
      <c r="F45" s="3" t="s">
        <v>3</v>
      </c>
      <c r="G45" s="2">
        <v>11548</v>
      </c>
      <c r="H45" s="5">
        <v>22127</v>
      </c>
      <c r="I45" s="10">
        <f t="shared" ca="1" si="8"/>
        <v>60</v>
      </c>
      <c r="J45" s="10">
        <f ca="1">ROUNDDOWN((NOW()-H45)/365.25,0)</f>
        <v>63</v>
      </c>
      <c r="K45" s="5" t="str">
        <f>C45 &amp; ", " &amp; B45</f>
        <v>Dino, Robert</v>
      </c>
      <c r="L45">
        <v>1005</v>
      </c>
      <c r="M45" s="2" t="str">
        <f>MID(C45,1,3) &amp; L45</f>
        <v>Din1005</v>
      </c>
      <c r="N45" s="6" t="s">
        <v>89</v>
      </c>
      <c r="O45" s="8">
        <v>45125</v>
      </c>
      <c r="P45" s="21">
        <f t="shared" ca="1" si="2"/>
        <v>77</v>
      </c>
      <c r="Q45" s="15">
        <v>19.86</v>
      </c>
      <c r="R45" s="2">
        <f t="shared" ca="1" si="3"/>
        <v>0</v>
      </c>
      <c r="S45" s="2">
        <f t="shared" ca="1" si="4"/>
        <v>0</v>
      </c>
      <c r="T45" s="2">
        <f t="shared" ca="1" si="5"/>
        <v>19.86</v>
      </c>
      <c r="U45" s="2">
        <f t="shared" ca="1" si="6"/>
        <v>0</v>
      </c>
      <c r="V45" s="2" t="str">
        <f t="shared" ca="1" si="7"/>
        <v>ok</v>
      </c>
    </row>
    <row r="46" spans="1:22" s="2" customFormat="1" ht="13.5" customHeight="1" x14ac:dyDescent="0.25">
      <c r="A46" s="2" t="s">
        <v>16</v>
      </c>
      <c r="B46" s="2" t="s">
        <v>17</v>
      </c>
      <c r="C46" s="2" t="s">
        <v>46</v>
      </c>
      <c r="D46" s="2" t="s">
        <v>49</v>
      </c>
      <c r="E46" s="2" t="s">
        <v>11</v>
      </c>
      <c r="F46" s="3" t="s">
        <v>3</v>
      </c>
      <c r="G46" s="2">
        <v>11548</v>
      </c>
      <c r="H46" s="5">
        <v>20975</v>
      </c>
      <c r="I46" s="10">
        <f t="shared" ca="1" si="8"/>
        <v>60</v>
      </c>
      <c r="J46" s="10">
        <f ca="1">ROUNDDOWN((NOW()-H46)/365.25,0)</f>
        <v>66</v>
      </c>
      <c r="K46" s="5" t="str">
        <f>C46 &amp; ", " &amp; B46</f>
        <v>Smith, Joseph</v>
      </c>
      <c r="L46">
        <v>1006</v>
      </c>
      <c r="M46" s="2" t="str">
        <f>MID(C46,1,3) &amp; L46</f>
        <v>Smi1006</v>
      </c>
      <c r="N46" s="6" t="s">
        <v>90</v>
      </c>
      <c r="O46" s="8">
        <v>45148</v>
      </c>
      <c r="P46" s="21">
        <f t="shared" ca="1" si="2"/>
        <v>54</v>
      </c>
      <c r="Q46" s="15">
        <v>584.51</v>
      </c>
      <c r="R46" s="2">
        <f t="shared" ca="1" si="3"/>
        <v>0</v>
      </c>
      <c r="S46" s="2">
        <f t="shared" ca="1" si="4"/>
        <v>584.51</v>
      </c>
      <c r="T46" s="2">
        <f t="shared" ca="1" si="5"/>
        <v>0</v>
      </c>
      <c r="U46" s="2">
        <f t="shared" ca="1" si="6"/>
        <v>0</v>
      </c>
      <c r="V46" s="2" t="str">
        <f t="shared" ca="1" si="7"/>
        <v>ok</v>
      </c>
    </row>
    <row r="47" spans="1:22" s="2" customFormat="1" ht="13.5" customHeight="1" x14ac:dyDescent="0.25">
      <c r="A47" s="2" t="s">
        <v>14</v>
      </c>
      <c r="B47" s="2" t="s">
        <v>28</v>
      </c>
      <c r="C47" s="2" t="s">
        <v>71</v>
      </c>
      <c r="D47" s="2" t="s">
        <v>72</v>
      </c>
      <c r="E47" s="2" t="s">
        <v>11</v>
      </c>
      <c r="F47" s="3" t="s">
        <v>3</v>
      </c>
      <c r="G47" s="2">
        <v>11548</v>
      </c>
      <c r="H47" s="5">
        <v>22462</v>
      </c>
      <c r="I47" s="10">
        <f t="shared" ca="1" si="8"/>
        <v>60</v>
      </c>
      <c r="J47" s="10">
        <f ca="1">ROUNDDOWN((NOW()-H47)/365.25,0)</f>
        <v>62</v>
      </c>
      <c r="K47" s="5" t="str">
        <f>C47 &amp; ", " &amp; B47</f>
        <v>Balle, Diane</v>
      </c>
      <c r="L47">
        <v>1007</v>
      </c>
      <c r="M47" s="2" t="str">
        <f>MID(C47,1,3) &amp; L47</f>
        <v>Bal1007</v>
      </c>
      <c r="N47" s="6" t="s">
        <v>91</v>
      </c>
      <c r="O47" s="8">
        <v>45134</v>
      </c>
      <c r="P47" s="21">
        <f t="shared" ca="1" si="2"/>
        <v>68</v>
      </c>
      <c r="Q47" s="15">
        <v>328.08</v>
      </c>
      <c r="R47" s="2">
        <f t="shared" ca="1" si="3"/>
        <v>0</v>
      </c>
      <c r="S47" s="2">
        <f t="shared" ca="1" si="4"/>
        <v>0</v>
      </c>
      <c r="T47" s="2">
        <f t="shared" ca="1" si="5"/>
        <v>328.08</v>
      </c>
      <c r="U47" s="2">
        <f t="shared" ca="1" si="6"/>
        <v>0</v>
      </c>
      <c r="V47" s="2" t="str">
        <f t="shared" ca="1" si="7"/>
        <v>ok</v>
      </c>
    </row>
    <row r="48" spans="1:22" s="2" customFormat="1" ht="13.5" customHeight="1" x14ac:dyDescent="0.25">
      <c r="A48" s="2" t="s">
        <v>14</v>
      </c>
      <c r="B48" s="2" t="s">
        <v>60</v>
      </c>
      <c r="C48" s="2" t="s">
        <v>61</v>
      </c>
      <c r="D48" s="2" t="s">
        <v>62</v>
      </c>
      <c r="E48" s="2" t="s">
        <v>8</v>
      </c>
      <c r="F48" s="3" t="s">
        <v>3</v>
      </c>
      <c r="G48" s="2">
        <v>11561</v>
      </c>
      <c r="H48" s="5">
        <v>24546</v>
      </c>
      <c r="I48" s="10">
        <f t="shared" ca="1" si="8"/>
        <v>50</v>
      </c>
      <c r="J48" s="10">
        <f ca="1">ROUNDDOWN((NOW()-H48)/365.25,0)</f>
        <v>56</v>
      </c>
      <c r="K48" s="5" t="str">
        <f>C48 &amp; ", " &amp; B48</f>
        <v>Northrup, Maryanne</v>
      </c>
      <c r="L48">
        <v>1008</v>
      </c>
      <c r="M48" s="2" t="str">
        <f>MID(C48,1,3) &amp; L48</f>
        <v>Nor1008</v>
      </c>
      <c r="N48" s="6" t="s">
        <v>90</v>
      </c>
      <c r="O48" s="8">
        <v>45181</v>
      </c>
      <c r="P48" s="21">
        <f t="shared" ca="1" si="2"/>
        <v>21</v>
      </c>
      <c r="Q48" s="15">
        <v>16.579999999999998</v>
      </c>
      <c r="R48" s="2">
        <f t="shared" ca="1" si="3"/>
        <v>16.579999999999998</v>
      </c>
      <c r="S48" s="2">
        <f t="shared" ca="1" si="4"/>
        <v>0</v>
      </c>
      <c r="T48" s="2">
        <f t="shared" ca="1" si="5"/>
        <v>0</v>
      </c>
      <c r="U48" s="2">
        <f t="shared" ca="1" si="6"/>
        <v>0</v>
      </c>
      <c r="V48" s="2" t="str">
        <f t="shared" ca="1" si="7"/>
        <v>ok</v>
      </c>
    </row>
    <row r="49" spans="1:22" s="2" customFormat="1" ht="13.5" customHeight="1" x14ac:dyDescent="0.25">
      <c r="A49" s="2" t="s">
        <v>16</v>
      </c>
      <c r="B49" s="2" t="s">
        <v>15</v>
      </c>
      <c r="C49" s="2" t="s">
        <v>48</v>
      </c>
      <c r="D49" s="2" t="s">
        <v>47</v>
      </c>
      <c r="E49" s="2" t="s">
        <v>4</v>
      </c>
      <c r="F49" s="3" t="s">
        <v>3</v>
      </c>
      <c r="G49" s="2">
        <v>11735</v>
      </c>
      <c r="H49" s="5">
        <v>20469</v>
      </c>
      <c r="I49" s="10">
        <f t="shared" ca="1" si="8"/>
        <v>60</v>
      </c>
      <c r="J49" s="10">
        <f ca="1">ROUNDDOWN((NOW()-H49)/365.25,0)</f>
        <v>67</v>
      </c>
      <c r="K49" s="5" t="str">
        <f>C49 &amp; ", " &amp; B49</f>
        <v>Hues, Louis</v>
      </c>
      <c r="L49">
        <v>1009</v>
      </c>
      <c r="M49" s="2" t="str">
        <f>MID(C49,1,3) &amp; L49</f>
        <v>Hue1009</v>
      </c>
      <c r="N49" s="6" t="s">
        <v>91</v>
      </c>
      <c r="O49" s="8">
        <v>45173</v>
      </c>
      <c r="P49" s="21">
        <f t="shared" ca="1" si="2"/>
        <v>29</v>
      </c>
      <c r="Q49" s="15">
        <v>714.61</v>
      </c>
      <c r="R49" s="2">
        <f t="shared" ca="1" si="3"/>
        <v>714.61</v>
      </c>
      <c r="S49" s="2">
        <f t="shared" ca="1" si="4"/>
        <v>0</v>
      </c>
      <c r="T49" s="2">
        <f t="shared" ca="1" si="5"/>
        <v>0</v>
      </c>
      <c r="U49" s="2">
        <f t="shared" ca="1" si="6"/>
        <v>0</v>
      </c>
      <c r="V49" s="2" t="str">
        <f t="shared" ca="1" si="7"/>
        <v>ok</v>
      </c>
    </row>
    <row r="50" spans="1:22" s="2" customFormat="1" ht="13.5" customHeight="1" x14ac:dyDescent="0.25">
      <c r="A50" s="2" t="s">
        <v>21</v>
      </c>
      <c r="B50" s="2" t="s">
        <v>58</v>
      </c>
      <c r="C50" s="2" t="s">
        <v>57</v>
      </c>
      <c r="D50" s="2" t="s">
        <v>56</v>
      </c>
      <c r="E50" s="2" t="s">
        <v>7</v>
      </c>
      <c r="F50" s="3" t="s">
        <v>3</v>
      </c>
      <c r="G50" s="2">
        <v>11756</v>
      </c>
      <c r="H50" s="5">
        <v>28995</v>
      </c>
      <c r="I50" s="10">
        <f t="shared" ca="1" si="8"/>
        <v>40</v>
      </c>
      <c r="J50" s="10">
        <f ca="1">ROUNDDOWN((NOW()-H50)/365.25,0)</f>
        <v>44</v>
      </c>
      <c r="K50" s="5" t="str">
        <f>C50 &amp; ", " &amp; B50</f>
        <v>Egon, John</v>
      </c>
      <c r="L50">
        <v>1010</v>
      </c>
      <c r="M50" s="2" t="str">
        <f>MID(C50,1,3) &amp; L50</f>
        <v>Ego1010</v>
      </c>
      <c r="N50" s="6" t="s">
        <v>92</v>
      </c>
      <c r="O50" s="8">
        <v>45123</v>
      </c>
      <c r="P50" s="21">
        <f t="shared" ca="1" si="2"/>
        <v>79</v>
      </c>
      <c r="Q50" s="15">
        <v>497.21</v>
      </c>
      <c r="R50" s="2">
        <f t="shared" ca="1" si="3"/>
        <v>0</v>
      </c>
      <c r="S50" s="2">
        <f t="shared" ca="1" si="4"/>
        <v>0</v>
      </c>
      <c r="T50" s="2">
        <f t="shared" ca="1" si="5"/>
        <v>497.21</v>
      </c>
      <c r="U50" s="2">
        <f t="shared" ca="1" si="6"/>
        <v>0</v>
      </c>
      <c r="V50" s="2" t="str">
        <f t="shared" ca="1" si="7"/>
        <v>ok</v>
      </c>
    </row>
    <row r="51" spans="1:22" s="2" customFormat="1" ht="13.5" customHeight="1" x14ac:dyDescent="0.25">
      <c r="A51" s="2" t="s">
        <v>21</v>
      </c>
      <c r="B51" s="2" t="s">
        <v>27</v>
      </c>
      <c r="C51" s="2" t="s">
        <v>78</v>
      </c>
      <c r="D51" s="2" t="s">
        <v>69</v>
      </c>
      <c r="E51" s="2" t="s">
        <v>7</v>
      </c>
      <c r="F51" s="3" t="s">
        <v>3</v>
      </c>
      <c r="G51" s="2">
        <v>11756</v>
      </c>
      <c r="H51" s="5">
        <v>26245</v>
      </c>
      <c r="I51" s="10">
        <f t="shared" ca="1" si="8"/>
        <v>50</v>
      </c>
      <c r="J51" s="10">
        <f ca="1">ROUNDDOWN((NOW()-H51)/365.25,0)</f>
        <v>51</v>
      </c>
      <c r="K51" s="5" t="str">
        <f>C51 &amp; ", " &amp; B51</f>
        <v>Milner, Andrew</v>
      </c>
      <c r="L51">
        <v>1011</v>
      </c>
      <c r="M51" s="2" t="str">
        <f>MID(C51,1,3) &amp; L51</f>
        <v>Mil1011</v>
      </c>
      <c r="N51" s="9" t="s">
        <v>93</v>
      </c>
      <c r="O51" s="8">
        <v>45171</v>
      </c>
      <c r="P51" s="21">
        <f t="shared" ca="1" si="2"/>
        <v>31</v>
      </c>
      <c r="Q51" s="15">
        <v>169.79</v>
      </c>
      <c r="R51" s="2">
        <f t="shared" ca="1" si="3"/>
        <v>0</v>
      </c>
      <c r="S51" s="2">
        <f t="shared" ca="1" si="4"/>
        <v>169.79</v>
      </c>
      <c r="T51" s="2">
        <f t="shared" ca="1" si="5"/>
        <v>0</v>
      </c>
      <c r="U51" s="2">
        <f t="shared" ca="1" si="6"/>
        <v>0</v>
      </c>
      <c r="V51" s="2" t="str">
        <f t="shared" ca="1" si="7"/>
        <v>ok</v>
      </c>
    </row>
    <row r="52" spans="1:22" s="2" customFormat="1" ht="13.5" customHeight="1" x14ac:dyDescent="0.25">
      <c r="A52" s="2" t="s">
        <v>16</v>
      </c>
      <c r="B52" s="2" t="s">
        <v>23</v>
      </c>
      <c r="C52" s="2" t="s">
        <v>63</v>
      </c>
      <c r="D52" s="2" t="s">
        <v>64</v>
      </c>
      <c r="E52" s="2" t="s">
        <v>7</v>
      </c>
      <c r="F52" s="3" t="s">
        <v>3</v>
      </c>
      <c r="G52" s="2">
        <v>11756</v>
      </c>
      <c r="H52" s="5">
        <v>26413</v>
      </c>
      <c r="I52" s="10">
        <f t="shared" ca="1" si="8"/>
        <v>50</v>
      </c>
      <c r="J52" s="10">
        <f ca="1">ROUNDDOWN((NOW()-H52)/365.25,0)</f>
        <v>51</v>
      </c>
      <c r="K52" s="5" t="str">
        <f>C52 &amp; ", " &amp; B52</f>
        <v>Gwangi, Pete</v>
      </c>
      <c r="L52">
        <v>1012</v>
      </c>
      <c r="M52" s="2" t="str">
        <f>MID(C52,1,3) &amp; L52</f>
        <v>Gwa1012</v>
      </c>
      <c r="N52" s="9" t="s">
        <v>88</v>
      </c>
      <c r="O52" s="8">
        <v>45199</v>
      </c>
      <c r="P52" s="21">
        <f t="shared" ca="1" si="2"/>
        <v>3</v>
      </c>
      <c r="Q52" s="15">
        <v>378.48</v>
      </c>
      <c r="R52" s="2">
        <f t="shared" ca="1" si="3"/>
        <v>378.48</v>
      </c>
      <c r="S52" s="2">
        <f t="shared" ca="1" si="4"/>
        <v>0</v>
      </c>
      <c r="T52" s="2">
        <f t="shared" ca="1" si="5"/>
        <v>0</v>
      </c>
      <c r="U52" s="2">
        <f t="shared" ca="1" si="6"/>
        <v>0</v>
      </c>
      <c r="V52" s="2" t="str">
        <f t="shared" ca="1" si="7"/>
        <v>ok</v>
      </c>
    </row>
    <row r="53" spans="1:22" s="2" customFormat="1" ht="13.5" customHeight="1" x14ac:dyDescent="0.25">
      <c r="A53" s="2" t="s">
        <v>16</v>
      </c>
      <c r="B53" s="2" t="s">
        <v>22</v>
      </c>
      <c r="C53" s="2" t="s">
        <v>46</v>
      </c>
      <c r="D53" s="2" t="s">
        <v>59</v>
      </c>
      <c r="E53" s="2" t="s">
        <v>7</v>
      </c>
      <c r="F53" s="3" t="s">
        <v>3</v>
      </c>
      <c r="G53" s="2">
        <v>11756</v>
      </c>
      <c r="H53" s="5">
        <v>24014</v>
      </c>
      <c r="I53" s="10">
        <f t="shared" ca="1" si="8"/>
        <v>50</v>
      </c>
      <c r="J53" s="10">
        <f ca="1">ROUNDDOWN((NOW()-H53)/365.25,0)</f>
        <v>58</v>
      </c>
      <c r="K53" s="5" t="str">
        <f>C53 &amp; ", " &amp; B53</f>
        <v>Smith, Ken</v>
      </c>
      <c r="L53">
        <v>1013</v>
      </c>
      <c r="M53" s="2" t="str">
        <f>MID(C53,1,3) &amp; L53</f>
        <v>Smi1013</v>
      </c>
      <c r="N53" s="6" t="s">
        <v>89</v>
      </c>
      <c r="O53" s="8">
        <v>45118</v>
      </c>
      <c r="P53" s="21">
        <f t="shared" ca="1" si="2"/>
        <v>84</v>
      </c>
      <c r="Q53" s="15">
        <v>34.57</v>
      </c>
      <c r="R53" s="2">
        <f t="shared" ca="1" si="3"/>
        <v>0</v>
      </c>
      <c r="S53" s="2">
        <f t="shared" ca="1" si="4"/>
        <v>0</v>
      </c>
      <c r="T53" s="2">
        <f t="shared" ca="1" si="5"/>
        <v>34.57</v>
      </c>
      <c r="U53" s="2">
        <f t="shared" ca="1" si="6"/>
        <v>0</v>
      </c>
      <c r="V53" s="2" t="str">
        <f t="shared" ca="1" si="7"/>
        <v>ok</v>
      </c>
    </row>
    <row r="54" spans="1:22" s="2" customFormat="1" ht="13.5" customHeight="1" x14ac:dyDescent="0.25">
      <c r="A54" s="2" t="s">
        <v>14</v>
      </c>
      <c r="B54" s="2" t="s">
        <v>29</v>
      </c>
      <c r="C54" s="2" t="s">
        <v>73</v>
      </c>
      <c r="D54" s="2" t="s">
        <v>74</v>
      </c>
      <c r="E54" s="2" t="s">
        <v>13</v>
      </c>
      <c r="F54" s="3" t="s">
        <v>3</v>
      </c>
      <c r="G54" s="2">
        <v>11803</v>
      </c>
      <c r="H54" s="5">
        <v>21797</v>
      </c>
      <c r="I54" s="10">
        <f t="shared" ca="1" si="8"/>
        <v>60</v>
      </c>
      <c r="J54" s="10">
        <f ca="1">ROUNDDOWN((NOW()-H54)/365.25,0)</f>
        <v>64</v>
      </c>
      <c r="K54" s="5" t="str">
        <f>C54 &amp; ", " &amp; B54</f>
        <v>Barfello, Betty</v>
      </c>
      <c r="L54">
        <v>1014</v>
      </c>
      <c r="M54" s="2" t="str">
        <f>MID(C54,1,3) &amp; L54</f>
        <v>Bar1014</v>
      </c>
      <c r="N54" s="6" t="s">
        <v>90</v>
      </c>
      <c r="O54" s="8">
        <v>45199</v>
      </c>
      <c r="P54" s="21">
        <f t="shared" ca="1" si="2"/>
        <v>3</v>
      </c>
      <c r="Q54" s="15">
        <v>692.56</v>
      </c>
      <c r="R54" s="2">
        <f t="shared" ca="1" si="3"/>
        <v>692.56</v>
      </c>
      <c r="S54" s="2">
        <f t="shared" ca="1" si="4"/>
        <v>0</v>
      </c>
      <c r="T54" s="2">
        <f t="shared" ca="1" si="5"/>
        <v>0</v>
      </c>
      <c r="U54" s="2">
        <f t="shared" ca="1" si="6"/>
        <v>0</v>
      </c>
      <c r="V54" s="2" t="str">
        <f t="shared" ca="1" si="7"/>
        <v>ok</v>
      </c>
    </row>
    <row r="55" spans="1:22" s="2" customFormat="1" ht="13.5" customHeight="1" x14ac:dyDescent="0.25">
      <c r="B55" s="2" t="s">
        <v>41</v>
      </c>
      <c r="C55" s="2" t="s">
        <v>77</v>
      </c>
      <c r="D55" s="2" t="s">
        <v>70</v>
      </c>
      <c r="E55" s="2" t="s">
        <v>13</v>
      </c>
      <c r="F55" s="3" t="s">
        <v>3</v>
      </c>
      <c r="G55" s="2">
        <v>11803</v>
      </c>
      <c r="H55" s="5">
        <v>29677</v>
      </c>
      <c r="I55" s="10">
        <f t="shared" ca="1" si="8"/>
        <v>40</v>
      </c>
      <c r="J55" s="10">
        <f ca="1">ROUNDDOWN((NOW()-H55)/365.25,0)</f>
        <v>42</v>
      </c>
      <c r="K55" s="5" t="str">
        <f>C55 &amp; ", " &amp; B55</f>
        <v>Krespe, Geogian</v>
      </c>
      <c r="L55">
        <v>1015</v>
      </c>
      <c r="M55" s="2" t="str">
        <f>MID(C55,1,3) &amp; L55</f>
        <v>Kre1015</v>
      </c>
      <c r="N55" s="6" t="s">
        <v>91</v>
      </c>
      <c r="O55" s="8">
        <v>45190</v>
      </c>
      <c r="P55" s="21">
        <f t="shared" ca="1" si="2"/>
        <v>12</v>
      </c>
      <c r="Q55" s="15">
        <v>435.06</v>
      </c>
      <c r="R55" s="2">
        <f t="shared" ca="1" si="3"/>
        <v>435.06</v>
      </c>
      <c r="S55" s="2">
        <f t="shared" ca="1" si="4"/>
        <v>0</v>
      </c>
      <c r="T55" s="2">
        <f t="shared" ca="1" si="5"/>
        <v>0</v>
      </c>
      <c r="U55" s="2">
        <f t="shared" ca="1" si="6"/>
        <v>0</v>
      </c>
      <c r="V55" s="2" t="str">
        <f t="shared" ca="1" si="7"/>
        <v>ok</v>
      </c>
    </row>
    <row r="56" spans="1:22" s="2" customFormat="1" ht="13.5" customHeight="1" x14ac:dyDescent="0.25">
      <c r="A56" s="2" t="s">
        <v>16</v>
      </c>
      <c r="B56" s="2" t="s">
        <v>36</v>
      </c>
      <c r="C56" s="2" t="s">
        <v>37</v>
      </c>
      <c r="D56" s="2" t="s">
        <v>42</v>
      </c>
      <c r="E56" s="2" t="s">
        <v>43</v>
      </c>
      <c r="F56" s="3" t="s">
        <v>3</v>
      </c>
      <c r="G56" s="2">
        <v>12345</v>
      </c>
      <c r="H56" s="5">
        <v>11195</v>
      </c>
      <c r="I56" s="10">
        <f t="shared" ca="1" si="8"/>
        <v>90</v>
      </c>
      <c r="J56" s="10">
        <f ca="1">ROUNDDOWN((NOW()-H56)/365.25,0)</f>
        <v>93</v>
      </c>
      <c r="K56" s="5" t="str">
        <f>C56 &amp; ", " &amp; B56</f>
        <v>Connery, Sean</v>
      </c>
      <c r="L56">
        <v>1016</v>
      </c>
      <c r="M56" s="2" t="str">
        <f>MID(C56,1,3) &amp; L56</f>
        <v>Con1016</v>
      </c>
      <c r="N56" s="6" t="s">
        <v>90</v>
      </c>
      <c r="O56" s="8">
        <v>45168</v>
      </c>
      <c r="P56" s="21">
        <f t="shared" ca="1" si="2"/>
        <v>34</v>
      </c>
      <c r="Q56" s="15">
        <v>648.87</v>
      </c>
      <c r="R56" s="2">
        <f t="shared" ca="1" si="3"/>
        <v>0</v>
      </c>
      <c r="S56" s="2">
        <f t="shared" ca="1" si="4"/>
        <v>648.87</v>
      </c>
      <c r="T56" s="2">
        <f t="shared" ca="1" si="5"/>
        <v>0</v>
      </c>
      <c r="U56" s="2">
        <f t="shared" ca="1" si="6"/>
        <v>0</v>
      </c>
      <c r="V56" s="2" t="str">
        <f t="shared" ca="1" si="7"/>
        <v>ok</v>
      </c>
    </row>
    <row r="57" spans="1:22" s="2" customFormat="1" ht="13.5" customHeight="1" x14ac:dyDescent="0.25">
      <c r="A57" s="2" t="s">
        <v>16</v>
      </c>
      <c r="B57" s="2" t="s">
        <v>34</v>
      </c>
      <c r="C57" s="2" t="s">
        <v>35</v>
      </c>
      <c r="D57" s="2" t="s">
        <v>40</v>
      </c>
      <c r="E57" s="2" t="s">
        <v>9</v>
      </c>
      <c r="F57" s="3" t="s">
        <v>3</v>
      </c>
      <c r="G57" s="2" t="s">
        <v>80</v>
      </c>
      <c r="H57" s="8">
        <v>21682</v>
      </c>
      <c r="I57" s="10">
        <f t="shared" ca="1" si="8"/>
        <v>60</v>
      </c>
      <c r="J57" s="10">
        <f ca="1">ROUNDDOWN((NOW()-H57)/365.25,0)</f>
        <v>64</v>
      </c>
      <c r="K57" s="5" t="str">
        <f>C57 &amp; ", " &amp; B57</f>
        <v>Schmurtz, Ignatz</v>
      </c>
      <c r="L57">
        <v>1017</v>
      </c>
      <c r="M57" s="2" t="str">
        <f>MID(C57,1,3) &amp; L57</f>
        <v>Sch1017</v>
      </c>
      <c r="N57" s="6" t="s">
        <v>91</v>
      </c>
      <c r="O57" s="8">
        <v>45112</v>
      </c>
      <c r="P57" s="21">
        <f t="shared" ca="1" si="2"/>
        <v>90</v>
      </c>
      <c r="Q57" s="15">
        <v>328.28</v>
      </c>
      <c r="R57" s="2">
        <f t="shared" ca="1" si="3"/>
        <v>0</v>
      </c>
      <c r="S57" s="2">
        <f t="shared" ca="1" si="4"/>
        <v>0</v>
      </c>
      <c r="T57" s="2">
        <f t="shared" ca="1" si="5"/>
        <v>328.28</v>
      </c>
      <c r="U57" s="2">
        <f t="shared" ca="1" si="6"/>
        <v>0</v>
      </c>
      <c r="V57" s="2" t="str">
        <f t="shared" ca="1" si="7"/>
        <v>ok</v>
      </c>
    </row>
    <row r="58" spans="1:22" s="2" customFormat="1" ht="13.5" customHeight="1" x14ac:dyDescent="0.25">
      <c r="A58" s="2" t="s">
        <v>16</v>
      </c>
      <c r="B58" s="2" t="s">
        <v>38</v>
      </c>
      <c r="C58" s="2" t="s">
        <v>39</v>
      </c>
      <c r="D58" s="2" t="s">
        <v>44</v>
      </c>
      <c r="E58" s="2" t="s">
        <v>45</v>
      </c>
      <c r="F58" s="3" t="s">
        <v>3</v>
      </c>
      <c r="G58" s="2">
        <v>10001</v>
      </c>
      <c r="H58" s="5">
        <v>10927</v>
      </c>
      <c r="I58" s="10">
        <f t="shared" ca="1" si="8"/>
        <v>90</v>
      </c>
      <c r="J58" s="10">
        <f ca="1">ROUNDDOWN((NOW()-H58)/365.25,0)</f>
        <v>93</v>
      </c>
      <c r="K58" s="5" t="str">
        <f>C58 &amp; ", " &amp; B58</f>
        <v>Clark, Dick</v>
      </c>
      <c r="L58">
        <v>1000</v>
      </c>
      <c r="M58" s="2" t="str">
        <f>MID(C58,1,3) &amp; L58</f>
        <v>Cla1000</v>
      </c>
      <c r="N58" s="6" t="s">
        <v>92</v>
      </c>
      <c r="O58" s="8">
        <v>45173</v>
      </c>
      <c r="P58" s="21">
        <f t="shared" ca="1" si="2"/>
        <v>29</v>
      </c>
      <c r="Q58" s="15">
        <v>162.47</v>
      </c>
      <c r="R58" s="2">
        <f t="shared" ca="1" si="3"/>
        <v>162.47</v>
      </c>
      <c r="S58" s="2">
        <f t="shared" ca="1" si="4"/>
        <v>0</v>
      </c>
      <c r="T58" s="2">
        <f t="shared" ca="1" si="5"/>
        <v>0</v>
      </c>
      <c r="U58" s="2">
        <f t="shared" ca="1" si="6"/>
        <v>0</v>
      </c>
      <c r="V58" s="2" t="str">
        <f t="shared" ca="1" si="7"/>
        <v>ok</v>
      </c>
    </row>
    <row r="59" spans="1:22" s="2" customFormat="1" ht="13.5" customHeight="1" x14ac:dyDescent="0.25">
      <c r="A59" s="2" t="s">
        <v>14</v>
      </c>
      <c r="B59" s="2" t="s">
        <v>55</v>
      </c>
      <c r="C59" s="2" t="s">
        <v>54</v>
      </c>
      <c r="D59" s="2" t="s">
        <v>75</v>
      </c>
      <c r="E59" s="2" t="s">
        <v>6</v>
      </c>
      <c r="F59" s="3" t="s">
        <v>3</v>
      </c>
      <c r="G59" s="2">
        <v>11020</v>
      </c>
      <c r="H59" s="5">
        <v>28408</v>
      </c>
      <c r="I59" s="10">
        <f t="shared" ca="1" si="8"/>
        <v>40</v>
      </c>
      <c r="J59" s="10">
        <f ca="1">ROUNDDOWN((NOW()-H59)/365.25,0)</f>
        <v>45</v>
      </c>
      <c r="K59" s="5" t="str">
        <f>C59 &amp; ", " &amp; B59</f>
        <v>Tolstoy, Ronda</v>
      </c>
      <c r="L59">
        <v>1001</v>
      </c>
      <c r="M59" s="2" t="str">
        <f>MID(C59,1,3) &amp; L59</f>
        <v>Tol1001</v>
      </c>
      <c r="N59" s="9" t="s">
        <v>93</v>
      </c>
      <c r="O59" s="8">
        <v>45162</v>
      </c>
      <c r="P59" s="21">
        <f t="shared" ca="1" si="2"/>
        <v>40</v>
      </c>
      <c r="Q59" s="15">
        <v>863.42</v>
      </c>
      <c r="R59" s="2">
        <f t="shared" ca="1" si="3"/>
        <v>0</v>
      </c>
      <c r="S59" s="2">
        <f t="shared" ca="1" si="4"/>
        <v>863.42</v>
      </c>
      <c r="T59" s="2">
        <f t="shared" ca="1" si="5"/>
        <v>0</v>
      </c>
      <c r="U59" s="2">
        <f t="shared" ca="1" si="6"/>
        <v>0</v>
      </c>
      <c r="V59" s="2" t="str">
        <f t="shared" ca="1" si="7"/>
        <v>ok</v>
      </c>
    </row>
    <row r="60" spans="1:22" s="2" customFormat="1" ht="13.5" customHeight="1" x14ac:dyDescent="0.25">
      <c r="A60" s="2" t="s">
        <v>14</v>
      </c>
      <c r="B60" s="2" t="s">
        <v>19</v>
      </c>
      <c r="C60" s="2" t="s">
        <v>51</v>
      </c>
      <c r="D60" s="2" t="s">
        <v>52</v>
      </c>
      <c r="E60" s="2" t="s">
        <v>10</v>
      </c>
      <c r="F60" s="3" t="s">
        <v>3</v>
      </c>
      <c r="G60" s="2">
        <v>11520</v>
      </c>
      <c r="H60" s="5">
        <v>29280</v>
      </c>
      <c r="I60" s="10">
        <f t="shared" ca="1" si="8"/>
        <v>40</v>
      </c>
      <c r="J60" s="10">
        <f ca="1">ROUNDDOWN((NOW()-H60)/365.25,0)</f>
        <v>43</v>
      </c>
      <c r="K60" s="5" t="str">
        <f>C60 &amp; ", " &amp; B60</f>
        <v>Struddle, Marilyn</v>
      </c>
      <c r="L60">
        <v>1002</v>
      </c>
      <c r="M60" s="2" t="str">
        <f>MID(C60,1,3) &amp; L60</f>
        <v>Str1002</v>
      </c>
      <c r="N60" s="9" t="s">
        <v>88</v>
      </c>
      <c r="O60" s="8">
        <v>45185</v>
      </c>
      <c r="P60" s="21">
        <f t="shared" ca="1" si="2"/>
        <v>17</v>
      </c>
      <c r="Q60" s="15">
        <v>730.19</v>
      </c>
      <c r="R60" s="2">
        <f t="shared" ca="1" si="3"/>
        <v>730.19</v>
      </c>
      <c r="S60" s="2">
        <f t="shared" ca="1" si="4"/>
        <v>0</v>
      </c>
      <c r="T60" s="2">
        <f t="shared" ca="1" si="5"/>
        <v>0</v>
      </c>
      <c r="U60" s="2">
        <f t="shared" ca="1" si="6"/>
        <v>0</v>
      </c>
      <c r="V60" s="2" t="str">
        <f t="shared" ca="1" si="7"/>
        <v>ok</v>
      </c>
    </row>
    <row r="61" spans="1:22" s="2" customFormat="1" ht="13.5" customHeight="1" x14ac:dyDescent="0.25">
      <c r="A61" s="2" t="s">
        <v>21</v>
      </c>
      <c r="B61" s="2" t="s">
        <v>26</v>
      </c>
      <c r="C61" s="2" t="s">
        <v>68</v>
      </c>
      <c r="D61" s="2" t="s">
        <v>67</v>
      </c>
      <c r="E61" s="2" t="s">
        <v>5</v>
      </c>
      <c r="F61" s="3" t="s">
        <v>3</v>
      </c>
      <c r="G61" s="2">
        <v>11530</v>
      </c>
      <c r="H61" s="5">
        <v>24350</v>
      </c>
      <c r="I61" s="10">
        <f t="shared" ca="1" si="8"/>
        <v>50</v>
      </c>
      <c r="J61" s="10">
        <f ca="1">ROUNDDOWN((NOW()-H61)/365.25,0)</f>
        <v>57</v>
      </c>
      <c r="K61" s="5" t="str">
        <f>C61 &amp; ", " &amp; B61</f>
        <v>Newsworthy, James</v>
      </c>
      <c r="L61">
        <v>1003</v>
      </c>
      <c r="M61" s="2" t="str">
        <f>MID(C61,1,3) &amp; L61</f>
        <v>New1003</v>
      </c>
      <c r="N61" s="6" t="s">
        <v>89</v>
      </c>
      <c r="O61" s="8">
        <v>45177</v>
      </c>
      <c r="P61" s="21">
        <f t="shared" ca="1" si="2"/>
        <v>25</v>
      </c>
      <c r="Q61" s="15">
        <v>577.61</v>
      </c>
      <c r="R61" s="2">
        <f t="shared" ca="1" si="3"/>
        <v>577.61</v>
      </c>
      <c r="S61" s="2">
        <f t="shared" ca="1" si="4"/>
        <v>0</v>
      </c>
      <c r="T61" s="2">
        <f t="shared" ca="1" si="5"/>
        <v>0</v>
      </c>
      <c r="U61" s="2">
        <f t="shared" ca="1" si="6"/>
        <v>0</v>
      </c>
      <c r="V61" s="2" t="str">
        <f t="shared" ca="1" si="7"/>
        <v>ok</v>
      </c>
    </row>
    <row r="62" spans="1:22" s="2" customFormat="1" ht="13.5" customHeight="1" x14ac:dyDescent="0.25">
      <c r="A62" s="2" t="s">
        <v>16</v>
      </c>
      <c r="B62" s="2" t="s">
        <v>20</v>
      </c>
      <c r="C62" s="2" t="s">
        <v>46</v>
      </c>
      <c r="D62" s="2" t="s">
        <v>53</v>
      </c>
      <c r="E62" s="2" t="s">
        <v>5</v>
      </c>
      <c r="F62" s="3" t="s">
        <v>3</v>
      </c>
      <c r="G62" s="2">
        <v>11530</v>
      </c>
      <c r="H62" s="5">
        <v>27388</v>
      </c>
      <c r="I62" s="10">
        <f t="shared" ca="1" si="8"/>
        <v>40</v>
      </c>
      <c r="J62" s="10">
        <f ca="1">ROUNDDOWN((NOW()-H62)/365.25,0)</f>
        <v>48</v>
      </c>
      <c r="K62" s="5" t="str">
        <f>C62 &amp; ", " &amp; B62</f>
        <v>Smith, Walter</v>
      </c>
      <c r="L62">
        <v>1004</v>
      </c>
      <c r="M62" s="2" t="str">
        <f>MID(C62,1,3) &amp; L62</f>
        <v>Smi1004</v>
      </c>
      <c r="N62" s="6" t="s">
        <v>90</v>
      </c>
      <c r="O62" s="8">
        <v>45174</v>
      </c>
      <c r="P62" s="21">
        <f t="shared" ca="1" si="2"/>
        <v>28</v>
      </c>
      <c r="Q62" s="15">
        <v>130.68</v>
      </c>
      <c r="R62" s="2">
        <f t="shared" ca="1" si="3"/>
        <v>130.68</v>
      </c>
      <c r="S62" s="2">
        <f t="shared" ca="1" si="4"/>
        <v>0</v>
      </c>
      <c r="T62" s="2">
        <f t="shared" ca="1" si="5"/>
        <v>0</v>
      </c>
      <c r="U62" s="2">
        <f t="shared" ca="1" si="6"/>
        <v>0</v>
      </c>
      <c r="V62" s="2" t="str">
        <f t="shared" ca="1" si="7"/>
        <v>ok</v>
      </c>
    </row>
    <row r="63" spans="1:22" s="2" customFormat="1" ht="13.5" customHeight="1" x14ac:dyDescent="0.25">
      <c r="A63" s="2" t="s">
        <v>16</v>
      </c>
      <c r="B63" s="2" t="s">
        <v>18</v>
      </c>
      <c r="C63" s="6" t="s">
        <v>50</v>
      </c>
      <c r="D63" s="2" t="s">
        <v>12</v>
      </c>
      <c r="E63" s="2" t="s">
        <v>11</v>
      </c>
      <c r="F63" s="3" t="s">
        <v>3</v>
      </c>
      <c r="G63" s="2">
        <v>11548</v>
      </c>
      <c r="H63" s="5">
        <v>22127</v>
      </c>
      <c r="I63" s="10">
        <f t="shared" ca="1" si="8"/>
        <v>60</v>
      </c>
      <c r="J63" s="10">
        <f ca="1">ROUNDDOWN((NOW()-H63)/365.25,0)</f>
        <v>63</v>
      </c>
      <c r="K63" s="5" t="str">
        <f>C63 &amp; ", " &amp; B63</f>
        <v>Dino, Robert</v>
      </c>
      <c r="L63">
        <v>1005</v>
      </c>
      <c r="M63" s="2" t="str">
        <f>MID(C63,1,3) &amp; L63</f>
        <v>Din1005</v>
      </c>
      <c r="N63" s="6" t="s">
        <v>91</v>
      </c>
      <c r="O63" s="8">
        <v>45131</v>
      </c>
      <c r="P63" s="21">
        <f t="shared" ca="1" si="2"/>
        <v>71</v>
      </c>
      <c r="Q63" s="15">
        <v>821.44</v>
      </c>
      <c r="R63" s="2">
        <f t="shared" ca="1" si="3"/>
        <v>0</v>
      </c>
      <c r="S63" s="2">
        <f t="shared" ca="1" si="4"/>
        <v>0</v>
      </c>
      <c r="T63" s="2">
        <f t="shared" ca="1" si="5"/>
        <v>821.44</v>
      </c>
      <c r="U63" s="2">
        <f t="shared" ca="1" si="6"/>
        <v>0</v>
      </c>
      <c r="V63" s="2" t="str">
        <f t="shared" ca="1" si="7"/>
        <v>ok</v>
      </c>
    </row>
    <row r="64" spans="1:22" s="2" customFormat="1" ht="13.5" customHeight="1" x14ac:dyDescent="0.25">
      <c r="A64" s="2" t="s">
        <v>16</v>
      </c>
      <c r="B64" s="2" t="s">
        <v>17</v>
      </c>
      <c r="C64" s="2" t="s">
        <v>46</v>
      </c>
      <c r="D64" s="2" t="s">
        <v>49</v>
      </c>
      <c r="E64" s="2" t="s">
        <v>11</v>
      </c>
      <c r="F64" s="3" t="s">
        <v>3</v>
      </c>
      <c r="G64" s="2">
        <v>11548</v>
      </c>
      <c r="H64" s="5">
        <v>20975</v>
      </c>
      <c r="I64" s="10">
        <f t="shared" ca="1" si="8"/>
        <v>60</v>
      </c>
      <c r="J64" s="10">
        <f ca="1">ROUNDDOWN((NOW()-H64)/365.25,0)</f>
        <v>66</v>
      </c>
      <c r="K64" s="5" t="str">
        <f>C64 &amp; ", " &amp; B64</f>
        <v>Smith, Joseph</v>
      </c>
      <c r="L64">
        <v>1006</v>
      </c>
      <c r="M64" s="2" t="str">
        <f>MID(C64,1,3) &amp; L64</f>
        <v>Smi1006</v>
      </c>
      <c r="N64" s="6" t="s">
        <v>90</v>
      </c>
      <c r="O64" s="8">
        <v>45160</v>
      </c>
      <c r="P64" s="21">
        <f t="shared" ca="1" si="2"/>
        <v>42</v>
      </c>
      <c r="Q64" s="15">
        <v>547.75</v>
      </c>
      <c r="R64" s="2">
        <f t="shared" ca="1" si="3"/>
        <v>0</v>
      </c>
      <c r="S64" s="2">
        <f t="shared" ca="1" si="4"/>
        <v>547.75</v>
      </c>
      <c r="T64" s="2">
        <f t="shared" ca="1" si="5"/>
        <v>0</v>
      </c>
      <c r="U64" s="2">
        <f t="shared" ca="1" si="6"/>
        <v>0</v>
      </c>
      <c r="V64" s="2" t="str">
        <f t="shared" ca="1" si="7"/>
        <v>ok</v>
      </c>
    </row>
    <row r="65" spans="1:22" s="2" customFormat="1" ht="13.5" customHeight="1" x14ac:dyDescent="0.25">
      <c r="A65" s="2" t="s">
        <v>14</v>
      </c>
      <c r="B65" s="2" t="s">
        <v>28</v>
      </c>
      <c r="C65" s="2" t="s">
        <v>71</v>
      </c>
      <c r="D65" s="2" t="s">
        <v>72</v>
      </c>
      <c r="E65" s="2" t="s">
        <v>11</v>
      </c>
      <c r="F65" s="3" t="s">
        <v>3</v>
      </c>
      <c r="G65" s="2">
        <v>11548</v>
      </c>
      <c r="H65" s="5">
        <v>22462</v>
      </c>
      <c r="I65" s="10">
        <f t="shared" ca="1" si="8"/>
        <v>60</v>
      </c>
      <c r="J65" s="10">
        <f ca="1">ROUNDDOWN((NOW()-H65)/365.25,0)</f>
        <v>62</v>
      </c>
      <c r="K65" s="5" t="str">
        <f>C65 &amp; ", " &amp; B65</f>
        <v>Balle, Diane</v>
      </c>
      <c r="L65">
        <v>1007</v>
      </c>
      <c r="M65" s="2" t="str">
        <f>MID(C65,1,3) &amp; L65</f>
        <v>Bal1007</v>
      </c>
      <c r="N65" s="6" t="s">
        <v>91</v>
      </c>
      <c r="O65" s="8">
        <v>45124</v>
      </c>
      <c r="P65" s="21">
        <f t="shared" ca="1" si="2"/>
        <v>78</v>
      </c>
      <c r="Q65" s="15">
        <v>328.44</v>
      </c>
      <c r="R65" s="2">
        <f t="shared" ca="1" si="3"/>
        <v>0</v>
      </c>
      <c r="S65" s="2">
        <f t="shared" ca="1" si="4"/>
        <v>0</v>
      </c>
      <c r="T65" s="2">
        <f t="shared" ca="1" si="5"/>
        <v>328.44</v>
      </c>
      <c r="U65" s="2">
        <f t="shared" ca="1" si="6"/>
        <v>0</v>
      </c>
      <c r="V65" s="2" t="str">
        <f t="shared" ca="1" si="7"/>
        <v>ok</v>
      </c>
    </row>
    <row r="66" spans="1:22" s="2" customFormat="1" ht="13.5" customHeight="1" x14ac:dyDescent="0.25">
      <c r="A66" s="2" t="s">
        <v>14</v>
      </c>
      <c r="B66" s="2" t="s">
        <v>60</v>
      </c>
      <c r="C66" s="2" t="s">
        <v>61</v>
      </c>
      <c r="D66" s="2" t="s">
        <v>62</v>
      </c>
      <c r="E66" s="2" t="s">
        <v>8</v>
      </c>
      <c r="F66" s="3" t="s">
        <v>3</v>
      </c>
      <c r="G66" s="2">
        <v>11561</v>
      </c>
      <c r="H66" s="5">
        <v>24546</v>
      </c>
      <c r="I66" s="10">
        <f t="shared" ca="1" si="8"/>
        <v>50</v>
      </c>
      <c r="J66" s="10">
        <f ca="1">ROUNDDOWN((NOW()-H66)/365.25,0)</f>
        <v>56</v>
      </c>
      <c r="K66" s="5" t="str">
        <f>C66 &amp; ", " &amp; B66</f>
        <v>Northrup, Maryanne</v>
      </c>
      <c r="L66">
        <v>1008</v>
      </c>
      <c r="M66" s="2" t="str">
        <f>MID(C66,1,3) &amp; L66</f>
        <v>Nor1008</v>
      </c>
      <c r="N66" s="6" t="s">
        <v>92</v>
      </c>
      <c r="O66" s="8">
        <v>45107</v>
      </c>
      <c r="P66" s="21">
        <f t="shared" ca="1" si="2"/>
        <v>95</v>
      </c>
      <c r="Q66" s="15">
        <v>131.47999999999999</v>
      </c>
      <c r="R66" s="2">
        <f t="shared" ca="1" si="3"/>
        <v>0</v>
      </c>
      <c r="S66" s="2">
        <f t="shared" ca="1" si="4"/>
        <v>0</v>
      </c>
      <c r="T66" s="2">
        <f t="shared" ca="1" si="5"/>
        <v>0</v>
      </c>
      <c r="U66" s="2">
        <f t="shared" ca="1" si="6"/>
        <v>131.47999999999999</v>
      </c>
      <c r="V66" s="2" t="str">
        <f t="shared" ca="1" si="7"/>
        <v>ok</v>
      </c>
    </row>
    <row r="67" spans="1:22" s="2" customFormat="1" ht="13.5" customHeight="1" x14ac:dyDescent="0.25">
      <c r="A67" s="2" t="s">
        <v>16</v>
      </c>
      <c r="B67" s="2" t="s">
        <v>15</v>
      </c>
      <c r="C67" s="2" t="s">
        <v>48</v>
      </c>
      <c r="D67" s="2" t="s">
        <v>47</v>
      </c>
      <c r="E67" s="2" t="s">
        <v>4</v>
      </c>
      <c r="F67" s="3" t="s">
        <v>3</v>
      </c>
      <c r="G67" s="2">
        <v>11735</v>
      </c>
      <c r="H67" s="5">
        <v>20469</v>
      </c>
      <c r="I67" s="10">
        <f t="shared" ca="1" si="8"/>
        <v>60</v>
      </c>
      <c r="J67" s="10">
        <f ca="1">ROUNDDOWN((NOW()-H67)/365.25,0)</f>
        <v>67</v>
      </c>
      <c r="K67" s="5" t="str">
        <f>C67 &amp; ", " &amp; B67</f>
        <v>Hues, Louis</v>
      </c>
      <c r="L67">
        <v>1009</v>
      </c>
      <c r="M67" s="2" t="str">
        <f>MID(C67,1,3) &amp; L67</f>
        <v>Hue1009</v>
      </c>
      <c r="N67" s="9" t="s">
        <v>93</v>
      </c>
      <c r="O67" s="8">
        <v>45196</v>
      </c>
      <c r="P67" s="21">
        <f t="shared" ca="1" si="2"/>
        <v>6</v>
      </c>
      <c r="Q67" s="15">
        <v>823.95</v>
      </c>
      <c r="R67" s="2">
        <f t="shared" ca="1" si="3"/>
        <v>823.95</v>
      </c>
      <c r="S67" s="2">
        <f t="shared" ca="1" si="4"/>
        <v>0</v>
      </c>
      <c r="T67" s="2">
        <f t="shared" ca="1" si="5"/>
        <v>0</v>
      </c>
      <c r="U67" s="2">
        <f t="shared" ca="1" si="6"/>
        <v>0</v>
      </c>
      <c r="V67" s="2" t="str">
        <f t="shared" ca="1" si="7"/>
        <v>ok</v>
      </c>
    </row>
    <row r="68" spans="1:22" s="2" customFormat="1" ht="13.5" customHeight="1" x14ac:dyDescent="0.25">
      <c r="A68" s="2" t="s">
        <v>21</v>
      </c>
      <c r="B68" s="2" t="s">
        <v>58</v>
      </c>
      <c r="C68" s="2" t="s">
        <v>57</v>
      </c>
      <c r="D68" s="2" t="s">
        <v>56</v>
      </c>
      <c r="E68" s="2" t="s">
        <v>7</v>
      </c>
      <c r="F68" s="3" t="s">
        <v>3</v>
      </c>
      <c r="G68" s="2">
        <v>11756</v>
      </c>
      <c r="H68" s="5">
        <v>28995</v>
      </c>
      <c r="I68" s="10">
        <f t="shared" ca="1" si="8"/>
        <v>40</v>
      </c>
      <c r="J68" s="10">
        <f ca="1">ROUNDDOWN((NOW()-H68)/365.25,0)</f>
        <v>44</v>
      </c>
      <c r="K68" s="5" t="str">
        <f>C68 &amp; ", " &amp; B68</f>
        <v>Egon, John</v>
      </c>
      <c r="L68">
        <v>1010</v>
      </c>
      <c r="M68" s="2" t="str">
        <f>MID(C68,1,3) &amp; L68</f>
        <v>Ego1010</v>
      </c>
      <c r="N68" s="9" t="s">
        <v>88</v>
      </c>
      <c r="O68" s="8">
        <v>45199</v>
      </c>
      <c r="P68" s="21">
        <f t="shared" ref="P68:P93" ca="1" si="9">TODAY()-O68</f>
        <v>3</v>
      </c>
      <c r="Q68" s="15">
        <v>14.34</v>
      </c>
      <c r="R68" s="2">
        <f t="shared" ref="R68:R93" ca="1" si="10">IF(P68&lt;30,Q68,0)</f>
        <v>14.34</v>
      </c>
      <c r="S68" s="2">
        <f t="shared" ref="S68:S93" ca="1" si="11">IF(AND(P68&gt;=31, P68&lt;=60),Q68, 0)</f>
        <v>0</v>
      </c>
      <c r="T68" s="2">
        <f t="shared" ref="T68:T93" ca="1" si="12">IF(AND(P68&gt;=61, P68&lt;=90),Q68,0)</f>
        <v>0</v>
      </c>
      <c r="U68" s="2">
        <f t="shared" ref="U68:U93" ca="1" si="13">IF(P68&gt;90,Q68,0)</f>
        <v>0</v>
      </c>
      <c r="V68" s="2" t="str">
        <f t="shared" ref="V68:V93" ca="1" si="14">IF(Q68=R68+S68+T68+U68,"ok", "ERROR!!!")</f>
        <v>ok</v>
      </c>
    </row>
    <row r="69" spans="1:22" s="2" customFormat="1" ht="13.5" customHeight="1" x14ac:dyDescent="0.25">
      <c r="A69" s="2" t="s">
        <v>21</v>
      </c>
      <c r="B69" s="2" t="s">
        <v>27</v>
      </c>
      <c r="C69" s="2" t="s">
        <v>78</v>
      </c>
      <c r="D69" s="2" t="s">
        <v>69</v>
      </c>
      <c r="E69" s="2" t="s">
        <v>7</v>
      </c>
      <c r="F69" s="3" t="s">
        <v>3</v>
      </c>
      <c r="G69" s="2">
        <v>11756</v>
      </c>
      <c r="H69" s="5">
        <v>26245</v>
      </c>
      <c r="I69" s="10">
        <f t="shared" ref="I69:I93" ca="1" si="15">ROUNDDOWN((NOW()-H69)/365.25,-1)</f>
        <v>50</v>
      </c>
      <c r="J69" s="10">
        <f ca="1">ROUNDDOWN((NOW()-H69)/365.25,0)</f>
        <v>51</v>
      </c>
      <c r="K69" s="5" t="str">
        <f>C69 &amp; ", " &amp; B69</f>
        <v>Milner, Andrew</v>
      </c>
      <c r="L69">
        <v>1011</v>
      </c>
      <c r="M69" s="2" t="str">
        <f>MID(C69,1,3) &amp; L69</f>
        <v>Mil1011</v>
      </c>
      <c r="N69" s="6" t="s">
        <v>94</v>
      </c>
      <c r="O69" s="8">
        <v>45182</v>
      </c>
      <c r="P69" s="21">
        <f t="shared" ca="1" si="9"/>
        <v>20</v>
      </c>
      <c r="Q69" s="15">
        <v>175.48</v>
      </c>
      <c r="R69" s="2">
        <f t="shared" ca="1" si="10"/>
        <v>175.48</v>
      </c>
      <c r="S69" s="2">
        <f t="shared" ca="1" si="11"/>
        <v>0</v>
      </c>
      <c r="T69" s="2">
        <f t="shared" ca="1" si="12"/>
        <v>0</v>
      </c>
      <c r="U69" s="2">
        <f t="shared" ca="1" si="13"/>
        <v>0</v>
      </c>
      <c r="V69" s="2" t="str">
        <f t="shared" ca="1" si="14"/>
        <v>ok</v>
      </c>
    </row>
    <row r="70" spans="1:22" s="2" customFormat="1" ht="13.5" customHeight="1" x14ac:dyDescent="0.25">
      <c r="A70" s="2" t="s">
        <v>16</v>
      </c>
      <c r="B70" s="2" t="s">
        <v>23</v>
      </c>
      <c r="C70" s="2" t="s">
        <v>63</v>
      </c>
      <c r="D70" s="2" t="s">
        <v>64</v>
      </c>
      <c r="E70" s="2" t="s">
        <v>7</v>
      </c>
      <c r="F70" s="3" t="s">
        <v>3</v>
      </c>
      <c r="G70" s="2">
        <v>11756</v>
      </c>
      <c r="H70" s="5">
        <v>26413</v>
      </c>
      <c r="I70" s="10">
        <f t="shared" ca="1" si="15"/>
        <v>50</v>
      </c>
      <c r="J70" s="10">
        <f ca="1">ROUNDDOWN((NOW()-H70)/365.25,0)</f>
        <v>51</v>
      </c>
      <c r="K70" s="5" t="str">
        <f>C70 &amp; ", " &amp; B70</f>
        <v>Gwangi, Pete</v>
      </c>
      <c r="L70">
        <v>1012</v>
      </c>
      <c r="M70" s="2" t="str">
        <f>MID(C70,1,3) &amp; L70</f>
        <v>Gwa1012</v>
      </c>
      <c r="N70" s="6" t="s">
        <v>91</v>
      </c>
      <c r="O70" s="8">
        <v>45130</v>
      </c>
      <c r="P70" s="21">
        <f t="shared" ca="1" si="9"/>
        <v>72</v>
      </c>
      <c r="Q70" s="15">
        <v>186.88</v>
      </c>
      <c r="R70" s="2">
        <f t="shared" ca="1" si="10"/>
        <v>0</v>
      </c>
      <c r="S70" s="2">
        <f t="shared" ca="1" si="11"/>
        <v>0</v>
      </c>
      <c r="T70" s="2">
        <f t="shared" ca="1" si="12"/>
        <v>186.88</v>
      </c>
      <c r="U70" s="2">
        <f t="shared" ca="1" si="13"/>
        <v>0</v>
      </c>
      <c r="V70" s="2" t="str">
        <f t="shared" ca="1" si="14"/>
        <v>ok</v>
      </c>
    </row>
    <row r="71" spans="1:22" s="2" customFormat="1" ht="13.5" customHeight="1" x14ac:dyDescent="0.25">
      <c r="A71" s="2" t="s">
        <v>16</v>
      </c>
      <c r="B71" s="2" t="s">
        <v>22</v>
      </c>
      <c r="C71" s="2" t="s">
        <v>46</v>
      </c>
      <c r="D71" s="2" t="s">
        <v>59</v>
      </c>
      <c r="E71" s="2" t="s">
        <v>7</v>
      </c>
      <c r="F71" s="3" t="s">
        <v>3</v>
      </c>
      <c r="G71" s="2">
        <v>11756</v>
      </c>
      <c r="H71" s="5">
        <v>24014</v>
      </c>
      <c r="I71" s="10">
        <f t="shared" ca="1" si="15"/>
        <v>50</v>
      </c>
      <c r="J71" s="10">
        <f ca="1">ROUNDDOWN((NOW()-H71)/365.25,0)</f>
        <v>58</v>
      </c>
      <c r="K71" s="5" t="str">
        <f>C71 &amp; ", " &amp; B71</f>
        <v>Smith, Ken</v>
      </c>
      <c r="L71">
        <v>1013</v>
      </c>
      <c r="M71" s="2" t="str">
        <f>MID(C71,1,3) &amp; L71</f>
        <v>Smi1013</v>
      </c>
      <c r="N71" s="6" t="s">
        <v>92</v>
      </c>
      <c r="O71" s="8">
        <v>45133</v>
      </c>
      <c r="P71" s="21">
        <f t="shared" ca="1" si="9"/>
        <v>69</v>
      </c>
      <c r="Q71" s="15">
        <v>893.25</v>
      </c>
      <c r="R71" s="2">
        <f t="shared" ca="1" si="10"/>
        <v>0</v>
      </c>
      <c r="S71" s="2">
        <f t="shared" ca="1" si="11"/>
        <v>0</v>
      </c>
      <c r="T71" s="2">
        <f t="shared" ca="1" si="12"/>
        <v>893.25</v>
      </c>
      <c r="U71" s="2">
        <f t="shared" ca="1" si="13"/>
        <v>0</v>
      </c>
      <c r="V71" s="2" t="str">
        <f t="shared" ca="1" si="14"/>
        <v>ok</v>
      </c>
    </row>
    <row r="72" spans="1:22" s="2" customFormat="1" ht="13.5" customHeight="1" x14ac:dyDescent="0.25">
      <c r="A72" s="2" t="s">
        <v>14</v>
      </c>
      <c r="B72" s="2" t="s">
        <v>29</v>
      </c>
      <c r="C72" s="2" t="s">
        <v>73</v>
      </c>
      <c r="D72" s="2" t="s">
        <v>74</v>
      </c>
      <c r="E72" s="2" t="s">
        <v>13</v>
      </c>
      <c r="F72" s="3" t="s">
        <v>3</v>
      </c>
      <c r="G72" s="2">
        <v>11803</v>
      </c>
      <c r="H72" s="5">
        <v>21797</v>
      </c>
      <c r="I72" s="10">
        <f t="shared" ca="1" si="15"/>
        <v>60</v>
      </c>
      <c r="J72" s="10">
        <f ca="1">ROUNDDOWN((NOW()-H72)/365.25,0)</f>
        <v>64</v>
      </c>
      <c r="K72" s="5" t="str">
        <f>C72 &amp; ", " &amp; B72</f>
        <v>Barfello, Betty</v>
      </c>
      <c r="L72">
        <v>1014</v>
      </c>
      <c r="M72" s="2" t="str">
        <f>MID(C72,1,3) &amp; L72</f>
        <v>Bar1014</v>
      </c>
      <c r="N72" s="9" t="s">
        <v>93</v>
      </c>
      <c r="O72" s="8">
        <v>45122</v>
      </c>
      <c r="P72" s="21">
        <f t="shared" ca="1" si="9"/>
        <v>80</v>
      </c>
      <c r="Q72" s="15">
        <v>990.68</v>
      </c>
      <c r="R72" s="2">
        <f t="shared" ca="1" si="10"/>
        <v>0</v>
      </c>
      <c r="S72" s="2">
        <f t="shared" ca="1" si="11"/>
        <v>0</v>
      </c>
      <c r="T72" s="2">
        <f t="shared" ca="1" si="12"/>
        <v>990.68</v>
      </c>
      <c r="U72" s="2">
        <f t="shared" ca="1" si="13"/>
        <v>0</v>
      </c>
      <c r="V72" s="2" t="str">
        <f t="shared" ca="1" si="14"/>
        <v>ok</v>
      </c>
    </row>
    <row r="73" spans="1:22" s="2" customFormat="1" ht="13.5" customHeight="1" x14ac:dyDescent="0.25">
      <c r="B73" s="2" t="s">
        <v>41</v>
      </c>
      <c r="C73" s="2" t="s">
        <v>77</v>
      </c>
      <c r="D73" s="2" t="s">
        <v>70</v>
      </c>
      <c r="E73" s="2" t="s">
        <v>13</v>
      </c>
      <c r="F73" s="3" t="s">
        <v>3</v>
      </c>
      <c r="G73" s="2">
        <v>11803</v>
      </c>
      <c r="H73" s="5">
        <v>29677</v>
      </c>
      <c r="I73" s="10">
        <f t="shared" ca="1" si="15"/>
        <v>40</v>
      </c>
      <c r="J73" s="10">
        <f ca="1">ROUNDDOWN((NOW()-H73)/365.25,0)</f>
        <v>42</v>
      </c>
      <c r="K73" s="5" t="str">
        <f>C73 &amp; ", " &amp; B73</f>
        <v>Krespe, Geogian</v>
      </c>
      <c r="L73">
        <v>1015</v>
      </c>
      <c r="M73" s="2" t="str">
        <f>MID(C73,1,3) &amp; L73</f>
        <v>Kre1015</v>
      </c>
      <c r="N73" s="9" t="s">
        <v>88</v>
      </c>
      <c r="O73" s="8">
        <v>45173</v>
      </c>
      <c r="P73" s="21">
        <f t="shared" ca="1" si="9"/>
        <v>29</v>
      </c>
      <c r="Q73" s="15">
        <v>268.61</v>
      </c>
      <c r="R73" s="2">
        <f t="shared" ca="1" si="10"/>
        <v>268.61</v>
      </c>
      <c r="S73" s="2">
        <f t="shared" ca="1" si="11"/>
        <v>0</v>
      </c>
      <c r="T73" s="2">
        <f t="shared" ca="1" si="12"/>
        <v>0</v>
      </c>
      <c r="U73" s="2">
        <f t="shared" ca="1" si="13"/>
        <v>0</v>
      </c>
      <c r="V73" s="2" t="str">
        <f t="shared" ca="1" si="14"/>
        <v>ok</v>
      </c>
    </row>
    <row r="74" spans="1:22" s="2" customFormat="1" ht="13.5" customHeight="1" x14ac:dyDescent="0.25">
      <c r="A74" s="2" t="s">
        <v>16</v>
      </c>
      <c r="B74" s="2" t="s">
        <v>36</v>
      </c>
      <c r="C74" s="2" t="s">
        <v>37</v>
      </c>
      <c r="D74" s="2" t="s">
        <v>42</v>
      </c>
      <c r="E74" s="2" t="s">
        <v>43</v>
      </c>
      <c r="F74" s="3" t="s">
        <v>3</v>
      </c>
      <c r="G74" s="2">
        <v>12345</v>
      </c>
      <c r="H74" s="5">
        <v>11195</v>
      </c>
      <c r="I74" s="10">
        <f t="shared" ca="1" si="15"/>
        <v>90</v>
      </c>
      <c r="J74" s="10">
        <f ca="1">ROUNDDOWN((NOW()-H74)/365.25,0)</f>
        <v>93</v>
      </c>
      <c r="K74" s="5" t="str">
        <f>C74 &amp; ", " &amp; B74</f>
        <v>Connery, Sean</v>
      </c>
      <c r="L74">
        <v>1016</v>
      </c>
      <c r="M74" s="2" t="str">
        <f>MID(C74,1,3) &amp; L74</f>
        <v>Con1016</v>
      </c>
      <c r="N74" s="2" t="s">
        <v>95</v>
      </c>
      <c r="O74" s="8">
        <v>45168</v>
      </c>
      <c r="P74" s="21">
        <f t="shared" ca="1" si="9"/>
        <v>34</v>
      </c>
      <c r="Q74" s="15">
        <v>179.34</v>
      </c>
      <c r="R74" s="2">
        <f t="shared" ca="1" si="10"/>
        <v>0</v>
      </c>
      <c r="S74" s="2">
        <f t="shared" ca="1" si="11"/>
        <v>179.34</v>
      </c>
      <c r="T74" s="2">
        <f t="shared" ca="1" si="12"/>
        <v>0</v>
      </c>
      <c r="U74" s="2">
        <f t="shared" ca="1" si="13"/>
        <v>0</v>
      </c>
      <c r="V74" s="2" t="str">
        <f t="shared" ca="1" si="14"/>
        <v>ok</v>
      </c>
    </row>
    <row r="75" spans="1:22" s="2" customFormat="1" ht="13.5" customHeight="1" x14ac:dyDescent="0.25">
      <c r="A75" s="2" t="s">
        <v>16</v>
      </c>
      <c r="B75" s="2" t="s">
        <v>34</v>
      </c>
      <c r="C75" s="2" t="s">
        <v>35</v>
      </c>
      <c r="D75" s="2" t="s">
        <v>40</v>
      </c>
      <c r="E75" s="2" t="s">
        <v>9</v>
      </c>
      <c r="F75" s="3" t="s">
        <v>3</v>
      </c>
      <c r="G75" s="2" t="s">
        <v>80</v>
      </c>
      <c r="H75" s="8">
        <v>21682</v>
      </c>
      <c r="I75" s="10">
        <f t="shared" ca="1" si="15"/>
        <v>60</v>
      </c>
      <c r="J75" s="10">
        <f ca="1">ROUNDDOWN((NOW()-H75)/365.25,0)</f>
        <v>64</v>
      </c>
      <c r="K75" s="5" t="str">
        <f>C75 &amp; ", " &amp; B75</f>
        <v>Schmurtz, Ignatz</v>
      </c>
      <c r="L75">
        <v>1017</v>
      </c>
      <c r="M75" s="2" t="str">
        <f>MID(C75,1,3) &amp; L75</f>
        <v>Sch1017</v>
      </c>
      <c r="N75" s="6" t="s">
        <v>90</v>
      </c>
      <c r="O75" s="8">
        <v>45195</v>
      </c>
      <c r="P75" s="21">
        <f t="shared" ca="1" si="9"/>
        <v>7</v>
      </c>
      <c r="Q75" s="15">
        <v>383.15</v>
      </c>
      <c r="R75" s="2">
        <f t="shared" ca="1" si="10"/>
        <v>383.15</v>
      </c>
      <c r="S75" s="2">
        <f t="shared" ca="1" si="11"/>
        <v>0</v>
      </c>
      <c r="T75" s="2">
        <f t="shared" ca="1" si="12"/>
        <v>0</v>
      </c>
      <c r="U75" s="2">
        <f t="shared" ca="1" si="13"/>
        <v>0</v>
      </c>
      <c r="V75" s="2" t="str">
        <f t="shared" ca="1" si="14"/>
        <v>ok</v>
      </c>
    </row>
    <row r="76" spans="1:22" s="6" customFormat="1" ht="13.5" customHeight="1" x14ac:dyDescent="0.25">
      <c r="A76" s="6" t="s">
        <v>16</v>
      </c>
      <c r="B76" s="6" t="s">
        <v>38</v>
      </c>
      <c r="C76" s="6" t="s">
        <v>39</v>
      </c>
      <c r="D76" s="6" t="s">
        <v>44</v>
      </c>
      <c r="E76" s="6" t="s">
        <v>45</v>
      </c>
      <c r="F76" s="11" t="s">
        <v>3</v>
      </c>
      <c r="G76" s="6">
        <v>10001</v>
      </c>
      <c r="H76" s="12">
        <v>10927</v>
      </c>
      <c r="I76" s="10">
        <f t="shared" ca="1" si="15"/>
        <v>90</v>
      </c>
      <c r="J76" s="13">
        <f ca="1">ROUNDDOWN((NOW()-H76)/365.25,0)</f>
        <v>93</v>
      </c>
      <c r="K76" s="12" t="str">
        <f>C76 &amp; ", " &amp; B76</f>
        <v>Clark, Dick</v>
      </c>
      <c r="L76" s="7">
        <v>1000</v>
      </c>
      <c r="M76" s="6" t="str">
        <f>MID(C76,1,3) &amp; L76</f>
        <v>Cla1000</v>
      </c>
      <c r="N76" s="6" t="s">
        <v>95</v>
      </c>
      <c r="O76" s="8">
        <v>45139</v>
      </c>
      <c r="P76" s="21">
        <f t="shared" ca="1" si="9"/>
        <v>63</v>
      </c>
      <c r="Q76" s="15">
        <v>284.75</v>
      </c>
      <c r="R76" s="2">
        <f t="shared" ca="1" si="10"/>
        <v>0</v>
      </c>
      <c r="S76" s="2">
        <f t="shared" ca="1" si="11"/>
        <v>0</v>
      </c>
      <c r="T76" s="2">
        <f t="shared" ca="1" si="12"/>
        <v>284.75</v>
      </c>
      <c r="U76" s="2">
        <f t="shared" ca="1" si="13"/>
        <v>0</v>
      </c>
      <c r="V76" s="2" t="str">
        <f t="shared" ca="1" si="14"/>
        <v>ok</v>
      </c>
    </row>
    <row r="77" spans="1:22" s="6" customFormat="1" ht="13.5" customHeight="1" x14ac:dyDescent="0.25">
      <c r="A77" s="6" t="s">
        <v>14</v>
      </c>
      <c r="B77" s="6" t="s">
        <v>55</v>
      </c>
      <c r="C77" s="6" t="s">
        <v>54</v>
      </c>
      <c r="D77" s="6" t="s">
        <v>75</v>
      </c>
      <c r="E77" s="6" t="s">
        <v>6</v>
      </c>
      <c r="F77" s="11" t="s">
        <v>3</v>
      </c>
      <c r="G77" s="6">
        <v>11020</v>
      </c>
      <c r="H77" s="12">
        <v>28408</v>
      </c>
      <c r="I77" s="10">
        <f t="shared" ca="1" si="15"/>
        <v>40</v>
      </c>
      <c r="J77" s="13">
        <f ca="1">ROUNDDOWN((NOW()-H77)/365.25,0)</f>
        <v>45</v>
      </c>
      <c r="K77" s="12" t="str">
        <f>C77 &amp; ", " &amp; B77</f>
        <v>Tolstoy, Ronda</v>
      </c>
      <c r="L77" s="7">
        <v>1001</v>
      </c>
      <c r="M77" s="6" t="str">
        <f>MID(C77,1,3) &amp; L77</f>
        <v>Tol1001</v>
      </c>
      <c r="N77" s="6" t="s">
        <v>88</v>
      </c>
      <c r="O77" s="8">
        <v>45129</v>
      </c>
      <c r="P77" s="21">
        <f t="shared" ca="1" si="9"/>
        <v>73</v>
      </c>
      <c r="Q77" s="15">
        <v>135.54</v>
      </c>
      <c r="R77" s="2">
        <f t="shared" ca="1" si="10"/>
        <v>0</v>
      </c>
      <c r="S77" s="2">
        <f t="shared" ca="1" si="11"/>
        <v>0</v>
      </c>
      <c r="T77" s="2">
        <f t="shared" ca="1" si="12"/>
        <v>135.54</v>
      </c>
      <c r="U77" s="2">
        <f t="shared" ca="1" si="13"/>
        <v>0</v>
      </c>
      <c r="V77" s="2" t="str">
        <f t="shared" ca="1" si="14"/>
        <v>ok</v>
      </c>
    </row>
    <row r="78" spans="1:22" s="6" customFormat="1" ht="13.5" customHeight="1" x14ac:dyDescent="0.25">
      <c r="A78" s="6" t="s">
        <v>14</v>
      </c>
      <c r="B78" s="6" t="s">
        <v>19</v>
      </c>
      <c r="C78" s="6" t="s">
        <v>51</v>
      </c>
      <c r="D78" s="6" t="s">
        <v>52</v>
      </c>
      <c r="E78" s="6" t="s">
        <v>10</v>
      </c>
      <c r="F78" s="11" t="s">
        <v>3</v>
      </c>
      <c r="G78" s="6">
        <v>11520</v>
      </c>
      <c r="H78" s="12">
        <v>29280</v>
      </c>
      <c r="I78" s="10">
        <f t="shared" ca="1" si="15"/>
        <v>40</v>
      </c>
      <c r="J78" s="13">
        <f ca="1">ROUNDDOWN((NOW()-H78)/365.25,0)</f>
        <v>43</v>
      </c>
      <c r="K78" s="12" t="str">
        <f>C78 &amp; ", " &amp; B78</f>
        <v>Struddle, Marilyn</v>
      </c>
      <c r="L78" s="7">
        <v>1002</v>
      </c>
      <c r="M78" s="6" t="str">
        <f>MID(C78,1,3) &amp; L78</f>
        <v>Str1002</v>
      </c>
      <c r="N78" s="6" t="s">
        <v>94</v>
      </c>
      <c r="O78" s="8">
        <v>45175</v>
      </c>
      <c r="P78" s="21">
        <f t="shared" ca="1" si="9"/>
        <v>27</v>
      </c>
      <c r="Q78" s="15">
        <v>415.64</v>
      </c>
      <c r="R78" s="2">
        <f t="shared" ca="1" si="10"/>
        <v>415.64</v>
      </c>
      <c r="S78" s="2">
        <f t="shared" ca="1" si="11"/>
        <v>0</v>
      </c>
      <c r="T78" s="2">
        <f t="shared" ca="1" si="12"/>
        <v>0</v>
      </c>
      <c r="U78" s="2">
        <f t="shared" ca="1" si="13"/>
        <v>0</v>
      </c>
      <c r="V78" s="2" t="str">
        <f t="shared" ca="1" si="14"/>
        <v>ok</v>
      </c>
    </row>
    <row r="79" spans="1:22" s="6" customFormat="1" ht="13.5" customHeight="1" x14ac:dyDescent="0.25">
      <c r="A79" s="6" t="s">
        <v>21</v>
      </c>
      <c r="B79" s="6" t="s">
        <v>26</v>
      </c>
      <c r="C79" s="6" t="s">
        <v>68</v>
      </c>
      <c r="D79" s="6" t="s">
        <v>67</v>
      </c>
      <c r="E79" s="6" t="s">
        <v>5</v>
      </c>
      <c r="F79" s="11" t="s">
        <v>3</v>
      </c>
      <c r="G79" s="6">
        <v>11530</v>
      </c>
      <c r="H79" s="12">
        <v>24350</v>
      </c>
      <c r="I79" s="10">
        <f t="shared" ca="1" si="15"/>
        <v>50</v>
      </c>
      <c r="J79" s="13">
        <f ca="1">ROUNDDOWN((NOW()-H79)/365.25,0)</f>
        <v>57</v>
      </c>
      <c r="K79" s="12" t="str">
        <f>C79 &amp; ", " &amp; B79</f>
        <v>Newsworthy, James</v>
      </c>
      <c r="L79" s="7">
        <v>1003</v>
      </c>
      <c r="M79" s="6" t="str">
        <f>MID(C79,1,3) &amp; L79</f>
        <v>New1003</v>
      </c>
      <c r="N79" s="6" t="s">
        <v>91</v>
      </c>
      <c r="O79" s="8">
        <v>45186</v>
      </c>
      <c r="P79" s="21">
        <f t="shared" ca="1" si="9"/>
        <v>16</v>
      </c>
      <c r="Q79" s="15">
        <v>856.61</v>
      </c>
      <c r="R79" s="2">
        <f t="shared" ca="1" si="10"/>
        <v>856.61</v>
      </c>
      <c r="S79" s="2">
        <f t="shared" ca="1" si="11"/>
        <v>0</v>
      </c>
      <c r="T79" s="2">
        <f t="shared" ca="1" si="12"/>
        <v>0</v>
      </c>
      <c r="U79" s="2">
        <f t="shared" ca="1" si="13"/>
        <v>0</v>
      </c>
      <c r="V79" s="2" t="str">
        <f t="shared" ca="1" si="14"/>
        <v>ok</v>
      </c>
    </row>
    <row r="80" spans="1:22" s="6" customFormat="1" ht="13.5" customHeight="1" x14ac:dyDescent="0.25">
      <c r="A80" s="6" t="s">
        <v>16</v>
      </c>
      <c r="B80" s="6" t="s">
        <v>20</v>
      </c>
      <c r="C80" s="6" t="s">
        <v>46</v>
      </c>
      <c r="D80" s="6" t="s">
        <v>53</v>
      </c>
      <c r="E80" s="6" t="s">
        <v>5</v>
      </c>
      <c r="F80" s="11" t="s">
        <v>3</v>
      </c>
      <c r="G80" s="6">
        <v>11530</v>
      </c>
      <c r="H80" s="12">
        <v>27388</v>
      </c>
      <c r="I80" s="10">
        <f t="shared" ca="1" si="15"/>
        <v>40</v>
      </c>
      <c r="J80" s="13">
        <f ca="1">ROUNDDOWN((NOW()-H80)/365.25,0)</f>
        <v>48</v>
      </c>
      <c r="K80" s="12" t="str">
        <f>C80 &amp; ", " &amp; B80</f>
        <v>Smith, Walter</v>
      </c>
      <c r="L80" s="7">
        <v>1004</v>
      </c>
      <c r="M80" s="6" t="str">
        <f>MID(C80,1,3) &amp; L80</f>
        <v>Smi1004</v>
      </c>
      <c r="N80" s="6" t="s">
        <v>90</v>
      </c>
      <c r="O80" s="8">
        <v>45156</v>
      </c>
      <c r="P80" s="21">
        <f t="shared" ca="1" si="9"/>
        <v>46</v>
      </c>
      <c r="Q80" s="15">
        <v>113.31</v>
      </c>
      <c r="R80" s="2">
        <f t="shared" ca="1" si="10"/>
        <v>0</v>
      </c>
      <c r="S80" s="2">
        <f t="shared" ca="1" si="11"/>
        <v>113.31</v>
      </c>
      <c r="T80" s="2">
        <f t="shared" ca="1" si="12"/>
        <v>0</v>
      </c>
      <c r="U80" s="2">
        <f t="shared" ca="1" si="13"/>
        <v>0</v>
      </c>
      <c r="V80" s="2" t="str">
        <f t="shared" ca="1" si="14"/>
        <v>ok</v>
      </c>
    </row>
    <row r="81" spans="1:22" s="6" customFormat="1" ht="13.5" customHeight="1" x14ac:dyDescent="0.25">
      <c r="A81" s="6" t="s">
        <v>16</v>
      </c>
      <c r="B81" s="6" t="s">
        <v>18</v>
      </c>
      <c r="C81" s="6" t="s">
        <v>50</v>
      </c>
      <c r="D81" s="6" t="s">
        <v>12</v>
      </c>
      <c r="E81" s="6" t="s">
        <v>11</v>
      </c>
      <c r="F81" s="11" t="s">
        <v>3</v>
      </c>
      <c r="G81" s="6">
        <v>11548</v>
      </c>
      <c r="H81" s="12">
        <v>22127</v>
      </c>
      <c r="I81" s="10">
        <f t="shared" ca="1" si="15"/>
        <v>60</v>
      </c>
      <c r="J81" s="13">
        <f ca="1">ROUNDDOWN((NOW()-H81)/365.25,0)</f>
        <v>63</v>
      </c>
      <c r="K81" s="12" t="str">
        <f>C81 &amp; ", " &amp; B81</f>
        <v>Dino, Robert</v>
      </c>
      <c r="L81" s="7">
        <v>1005</v>
      </c>
      <c r="M81" s="6" t="str">
        <f>MID(C81,1,3) &amp; L81</f>
        <v>Din1005</v>
      </c>
      <c r="N81" s="6" t="s">
        <v>91</v>
      </c>
      <c r="O81" s="8">
        <v>45124</v>
      </c>
      <c r="P81" s="21">
        <f t="shared" ca="1" si="9"/>
        <v>78</v>
      </c>
      <c r="Q81" s="15">
        <v>128.49</v>
      </c>
      <c r="R81" s="2">
        <f t="shared" ca="1" si="10"/>
        <v>0</v>
      </c>
      <c r="S81" s="2">
        <f t="shared" ca="1" si="11"/>
        <v>0</v>
      </c>
      <c r="T81" s="2">
        <f t="shared" ca="1" si="12"/>
        <v>128.49</v>
      </c>
      <c r="U81" s="2">
        <f t="shared" ca="1" si="13"/>
        <v>0</v>
      </c>
      <c r="V81" s="2" t="str">
        <f t="shared" ca="1" si="14"/>
        <v>ok</v>
      </c>
    </row>
    <row r="82" spans="1:22" s="6" customFormat="1" ht="13.5" customHeight="1" x14ac:dyDescent="0.25">
      <c r="A82" s="6" t="s">
        <v>16</v>
      </c>
      <c r="B82" s="6" t="s">
        <v>17</v>
      </c>
      <c r="C82" s="6" t="s">
        <v>46</v>
      </c>
      <c r="D82" s="6" t="s">
        <v>49</v>
      </c>
      <c r="E82" s="6" t="s">
        <v>11</v>
      </c>
      <c r="F82" s="11" t="s">
        <v>3</v>
      </c>
      <c r="G82" s="6">
        <v>11548</v>
      </c>
      <c r="H82" s="12">
        <v>20975</v>
      </c>
      <c r="I82" s="10">
        <f t="shared" ca="1" si="15"/>
        <v>60</v>
      </c>
      <c r="J82" s="13">
        <f ca="1">ROUNDDOWN((NOW()-H82)/365.25,0)</f>
        <v>66</v>
      </c>
      <c r="K82" s="12" t="str">
        <f>C82 &amp; ", " &amp; B82</f>
        <v>Smith, Joseph</v>
      </c>
      <c r="L82" s="7">
        <v>1006</v>
      </c>
      <c r="M82" s="6" t="str">
        <f>MID(C82,1,3) &amp; L82</f>
        <v>Smi1006</v>
      </c>
      <c r="N82" s="6" t="s">
        <v>92</v>
      </c>
      <c r="O82" s="8">
        <v>45166</v>
      </c>
      <c r="P82" s="21">
        <f t="shared" ca="1" si="9"/>
        <v>36</v>
      </c>
      <c r="Q82" s="15">
        <v>392.45</v>
      </c>
      <c r="R82" s="2">
        <f t="shared" ca="1" si="10"/>
        <v>0</v>
      </c>
      <c r="S82" s="2">
        <f t="shared" ca="1" si="11"/>
        <v>392.45</v>
      </c>
      <c r="T82" s="2">
        <f t="shared" ca="1" si="12"/>
        <v>0</v>
      </c>
      <c r="U82" s="2">
        <f t="shared" ca="1" si="13"/>
        <v>0</v>
      </c>
      <c r="V82" s="2" t="str">
        <f t="shared" ca="1" si="14"/>
        <v>ok</v>
      </c>
    </row>
    <row r="83" spans="1:22" s="6" customFormat="1" ht="13.5" customHeight="1" x14ac:dyDescent="0.25">
      <c r="A83" s="6" t="s">
        <v>14</v>
      </c>
      <c r="B83" s="6" t="s">
        <v>28</v>
      </c>
      <c r="C83" s="6" t="s">
        <v>71</v>
      </c>
      <c r="D83" s="6" t="s">
        <v>72</v>
      </c>
      <c r="E83" s="6" t="s">
        <v>11</v>
      </c>
      <c r="F83" s="11" t="s">
        <v>3</v>
      </c>
      <c r="G83" s="6">
        <v>11548</v>
      </c>
      <c r="H83" s="12">
        <v>22462</v>
      </c>
      <c r="I83" s="10">
        <f t="shared" ca="1" si="15"/>
        <v>60</v>
      </c>
      <c r="J83" s="13">
        <f ca="1">ROUNDDOWN((NOW()-H83)/365.25,0)</f>
        <v>62</v>
      </c>
      <c r="K83" s="12" t="str">
        <f>C83 &amp; ", " &amp; B83</f>
        <v>Balle, Diane</v>
      </c>
      <c r="L83" s="7">
        <v>1007</v>
      </c>
      <c r="M83" s="6" t="str">
        <f>MID(C83,1,3) &amp; L83</f>
        <v>Bal1007</v>
      </c>
      <c r="N83" s="9" t="s">
        <v>93</v>
      </c>
      <c r="O83" s="8">
        <v>45119</v>
      </c>
      <c r="P83" s="21">
        <f t="shared" ca="1" si="9"/>
        <v>83</v>
      </c>
      <c r="Q83" s="15">
        <v>385.5</v>
      </c>
      <c r="R83" s="2">
        <f t="shared" ca="1" si="10"/>
        <v>0</v>
      </c>
      <c r="S83" s="2">
        <f t="shared" ca="1" si="11"/>
        <v>0</v>
      </c>
      <c r="T83" s="2">
        <f t="shared" ca="1" si="12"/>
        <v>385.5</v>
      </c>
      <c r="U83" s="2">
        <f t="shared" ca="1" si="13"/>
        <v>0</v>
      </c>
      <c r="V83" s="2" t="str">
        <f t="shared" ca="1" si="14"/>
        <v>ok</v>
      </c>
    </row>
    <row r="84" spans="1:22" s="6" customFormat="1" ht="13.5" customHeight="1" x14ac:dyDescent="0.25">
      <c r="A84" s="6" t="s">
        <v>14</v>
      </c>
      <c r="B84" s="6" t="s">
        <v>60</v>
      </c>
      <c r="C84" s="6" t="s">
        <v>61</v>
      </c>
      <c r="D84" s="6" t="s">
        <v>62</v>
      </c>
      <c r="E84" s="6" t="s">
        <v>8</v>
      </c>
      <c r="F84" s="11" t="s">
        <v>3</v>
      </c>
      <c r="G84" s="6">
        <v>11561</v>
      </c>
      <c r="H84" s="12">
        <v>24546</v>
      </c>
      <c r="I84" s="10">
        <f t="shared" ca="1" si="15"/>
        <v>50</v>
      </c>
      <c r="J84" s="13">
        <f ca="1">ROUNDDOWN((NOW()-H84)/365.25,0)</f>
        <v>56</v>
      </c>
      <c r="K84" s="12" t="str">
        <f>C84 &amp; ", " &amp; B84</f>
        <v>Northrup, Maryanne</v>
      </c>
      <c r="L84" s="7">
        <v>1008</v>
      </c>
      <c r="M84" s="6" t="str">
        <f>MID(C84,1,3) &amp; L84</f>
        <v>Nor1008</v>
      </c>
      <c r="N84" s="9" t="s">
        <v>88</v>
      </c>
      <c r="O84" s="8">
        <v>45189</v>
      </c>
      <c r="P84" s="21">
        <f t="shared" ca="1" si="9"/>
        <v>13</v>
      </c>
      <c r="Q84" s="15">
        <v>495.82</v>
      </c>
      <c r="R84" s="2">
        <f t="shared" ca="1" si="10"/>
        <v>495.82</v>
      </c>
      <c r="S84" s="2">
        <f t="shared" ca="1" si="11"/>
        <v>0</v>
      </c>
      <c r="T84" s="2">
        <f t="shared" ca="1" si="12"/>
        <v>0</v>
      </c>
      <c r="U84" s="2">
        <f t="shared" ca="1" si="13"/>
        <v>0</v>
      </c>
      <c r="V84" s="2" t="str">
        <f t="shared" ca="1" si="14"/>
        <v>ok</v>
      </c>
    </row>
    <row r="85" spans="1:22" s="6" customFormat="1" ht="13.5" customHeight="1" x14ac:dyDescent="0.25">
      <c r="A85" s="6" t="s">
        <v>16</v>
      </c>
      <c r="B85" s="6" t="s">
        <v>15</v>
      </c>
      <c r="C85" s="6" t="s">
        <v>48</v>
      </c>
      <c r="D85" s="6" t="s">
        <v>47</v>
      </c>
      <c r="E85" s="6" t="s">
        <v>4</v>
      </c>
      <c r="F85" s="11" t="s">
        <v>3</v>
      </c>
      <c r="G85" s="6">
        <v>11735</v>
      </c>
      <c r="H85" s="12">
        <v>20469</v>
      </c>
      <c r="I85" s="10">
        <f t="shared" ca="1" si="15"/>
        <v>60</v>
      </c>
      <c r="J85" s="13">
        <f ca="1">ROUNDDOWN((NOW()-H85)/365.25,0)</f>
        <v>67</v>
      </c>
      <c r="K85" s="12" t="str">
        <f>C85 &amp; ", " &amp; B85</f>
        <v>Hues, Louis</v>
      </c>
      <c r="L85" s="7">
        <v>1009</v>
      </c>
      <c r="M85" s="6" t="str">
        <f>MID(C85,1,3) &amp; L85</f>
        <v>Hue1009</v>
      </c>
      <c r="N85" s="6" t="s">
        <v>94</v>
      </c>
      <c r="O85" s="8">
        <v>45166</v>
      </c>
      <c r="P85" s="21">
        <f t="shared" ca="1" si="9"/>
        <v>36</v>
      </c>
      <c r="Q85" s="15">
        <v>542.5</v>
      </c>
      <c r="R85" s="2">
        <f t="shared" ca="1" si="10"/>
        <v>0</v>
      </c>
      <c r="S85" s="2">
        <f t="shared" ca="1" si="11"/>
        <v>542.5</v>
      </c>
      <c r="T85" s="2">
        <f t="shared" ca="1" si="12"/>
        <v>0</v>
      </c>
      <c r="U85" s="2">
        <f t="shared" ca="1" si="13"/>
        <v>0</v>
      </c>
      <c r="V85" s="2" t="str">
        <f t="shared" ca="1" si="14"/>
        <v>ok</v>
      </c>
    </row>
    <row r="86" spans="1:22" s="6" customFormat="1" ht="13.5" customHeight="1" x14ac:dyDescent="0.25">
      <c r="A86" s="6" t="s">
        <v>21</v>
      </c>
      <c r="B86" s="6" t="s">
        <v>58</v>
      </c>
      <c r="C86" s="6" t="s">
        <v>57</v>
      </c>
      <c r="D86" s="6" t="s">
        <v>56</v>
      </c>
      <c r="E86" s="6" t="s">
        <v>7</v>
      </c>
      <c r="F86" s="11" t="s">
        <v>3</v>
      </c>
      <c r="G86" s="6">
        <v>11756</v>
      </c>
      <c r="H86" s="12">
        <v>28995</v>
      </c>
      <c r="I86" s="10">
        <f t="shared" ca="1" si="15"/>
        <v>40</v>
      </c>
      <c r="J86" s="13">
        <f ca="1">ROUNDDOWN((NOW()-H86)/365.25,0)</f>
        <v>44</v>
      </c>
      <c r="K86" s="12" t="str">
        <f>C86 &amp; ", " &amp; B86</f>
        <v>Egon, John</v>
      </c>
      <c r="L86" s="7">
        <v>1010</v>
      </c>
      <c r="M86" s="6" t="str">
        <f>MID(C86,1,3) &amp; L86</f>
        <v>Ego1010</v>
      </c>
      <c r="N86" s="6" t="s">
        <v>91</v>
      </c>
      <c r="O86" s="8">
        <v>45165</v>
      </c>
      <c r="P86" s="21">
        <f t="shared" ca="1" si="9"/>
        <v>37</v>
      </c>
      <c r="Q86" s="15">
        <v>621.66</v>
      </c>
      <c r="R86" s="2">
        <f t="shared" ca="1" si="10"/>
        <v>0</v>
      </c>
      <c r="S86" s="2">
        <f t="shared" ca="1" si="11"/>
        <v>621.66</v>
      </c>
      <c r="T86" s="2">
        <f t="shared" ca="1" si="12"/>
        <v>0</v>
      </c>
      <c r="U86" s="2">
        <f t="shared" ca="1" si="13"/>
        <v>0</v>
      </c>
      <c r="V86" s="2" t="str">
        <f t="shared" ca="1" si="14"/>
        <v>ok</v>
      </c>
    </row>
    <row r="87" spans="1:22" s="6" customFormat="1" ht="13.5" customHeight="1" x14ac:dyDescent="0.25">
      <c r="A87" s="6" t="s">
        <v>21</v>
      </c>
      <c r="B87" s="6" t="s">
        <v>27</v>
      </c>
      <c r="C87" s="6" t="s">
        <v>78</v>
      </c>
      <c r="D87" s="6" t="s">
        <v>69</v>
      </c>
      <c r="E87" s="6" t="s">
        <v>7</v>
      </c>
      <c r="F87" s="11" t="s">
        <v>3</v>
      </c>
      <c r="G87" s="6">
        <v>11756</v>
      </c>
      <c r="H87" s="12">
        <v>26245</v>
      </c>
      <c r="I87" s="10">
        <f t="shared" ca="1" si="15"/>
        <v>50</v>
      </c>
      <c r="J87" s="13">
        <f ca="1">ROUNDDOWN((NOW()-H87)/365.25,0)</f>
        <v>51</v>
      </c>
      <c r="K87" s="12" t="str">
        <f>C87 &amp; ", " &amp; B87</f>
        <v>Milner, Andrew</v>
      </c>
      <c r="L87" s="7">
        <v>1011</v>
      </c>
      <c r="M87" s="6" t="str">
        <f>MID(C87,1,3) &amp; L87</f>
        <v>Mil1011</v>
      </c>
      <c r="N87" s="6" t="s">
        <v>92</v>
      </c>
      <c r="O87" s="8">
        <v>45175</v>
      </c>
      <c r="P87" s="21">
        <f t="shared" ca="1" si="9"/>
        <v>27</v>
      </c>
      <c r="Q87" s="15">
        <v>973.63</v>
      </c>
      <c r="R87" s="2">
        <f t="shared" ca="1" si="10"/>
        <v>973.63</v>
      </c>
      <c r="S87" s="2">
        <f t="shared" ca="1" si="11"/>
        <v>0</v>
      </c>
      <c r="T87" s="2">
        <f t="shared" ca="1" si="12"/>
        <v>0</v>
      </c>
      <c r="U87" s="2">
        <f t="shared" ca="1" si="13"/>
        <v>0</v>
      </c>
      <c r="V87" s="2" t="str">
        <f t="shared" ca="1" si="14"/>
        <v>ok</v>
      </c>
    </row>
    <row r="88" spans="1:22" s="6" customFormat="1" ht="13.5" customHeight="1" x14ac:dyDescent="0.25">
      <c r="A88" s="6" t="s">
        <v>16</v>
      </c>
      <c r="B88" s="6" t="s">
        <v>23</v>
      </c>
      <c r="C88" s="6" t="s">
        <v>63</v>
      </c>
      <c r="D88" s="6" t="s">
        <v>64</v>
      </c>
      <c r="E88" s="6" t="s">
        <v>7</v>
      </c>
      <c r="F88" s="11" t="s">
        <v>3</v>
      </c>
      <c r="G88" s="6">
        <v>11756</v>
      </c>
      <c r="H88" s="12">
        <v>26413</v>
      </c>
      <c r="I88" s="10">
        <f t="shared" ca="1" si="15"/>
        <v>50</v>
      </c>
      <c r="J88" s="13">
        <f ca="1">ROUNDDOWN((NOW()-H88)/365.25,0)</f>
        <v>51</v>
      </c>
      <c r="K88" s="12" t="str">
        <f>C88 &amp; ", " &amp; B88</f>
        <v>Gwangi, Pete</v>
      </c>
      <c r="L88" s="7">
        <v>1012</v>
      </c>
      <c r="M88" s="6" t="str">
        <f>MID(C88,1,3) &amp; L88</f>
        <v>Gwa1012</v>
      </c>
      <c r="N88" s="9" t="s">
        <v>93</v>
      </c>
      <c r="O88" s="8">
        <v>45136</v>
      </c>
      <c r="P88" s="21">
        <f t="shared" ca="1" si="9"/>
        <v>66</v>
      </c>
      <c r="Q88" s="15">
        <v>324.57</v>
      </c>
      <c r="R88" s="2">
        <f t="shared" ca="1" si="10"/>
        <v>0</v>
      </c>
      <c r="S88" s="2">
        <f t="shared" ca="1" si="11"/>
        <v>0</v>
      </c>
      <c r="T88" s="2">
        <f t="shared" ca="1" si="12"/>
        <v>324.57</v>
      </c>
      <c r="U88" s="2">
        <f t="shared" ca="1" si="13"/>
        <v>0</v>
      </c>
      <c r="V88" s="2" t="str">
        <f t="shared" ca="1" si="14"/>
        <v>ok</v>
      </c>
    </row>
    <row r="89" spans="1:22" s="6" customFormat="1" ht="13.5" customHeight="1" x14ac:dyDescent="0.25">
      <c r="A89" s="6" t="s">
        <v>16</v>
      </c>
      <c r="B89" s="6" t="s">
        <v>22</v>
      </c>
      <c r="C89" s="6" t="s">
        <v>46</v>
      </c>
      <c r="D89" s="6" t="s">
        <v>59</v>
      </c>
      <c r="E89" s="6" t="s">
        <v>7</v>
      </c>
      <c r="F89" s="11" t="s">
        <v>3</v>
      </c>
      <c r="G89" s="6">
        <v>11756</v>
      </c>
      <c r="H89" s="12">
        <v>24014</v>
      </c>
      <c r="I89" s="10">
        <f t="shared" ca="1" si="15"/>
        <v>50</v>
      </c>
      <c r="J89" s="13">
        <f ca="1">ROUNDDOWN((NOW()-H89)/365.25,0)</f>
        <v>58</v>
      </c>
      <c r="K89" s="12" t="str">
        <f>C89 &amp; ", " &amp; B89</f>
        <v>Smith, Ken</v>
      </c>
      <c r="L89" s="7">
        <v>1013</v>
      </c>
      <c r="M89" s="6" t="str">
        <f>MID(C89,1,3) &amp; L89</f>
        <v>Smi1013</v>
      </c>
      <c r="N89" s="9" t="s">
        <v>88</v>
      </c>
      <c r="O89" s="8">
        <v>45136</v>
      </c>
      <c r="P89" s="21">
        <f t="shared" ca="1" si="9"/>
        <v>66</v>
      </c>
      <c r="Q89" s="15">
        <v>806.04</v>
      </c>
      <c r="R89" s="2">
        <f t="shared" ca="1" si="10"/>
        <v>0</v>
      </c>
      <c r="S89" s="2">
        <f t="shared" ca="1" si="11"/>
        <v>0</v>
      </c>
      <c r="T89" s="2">
        <f t="shared" ca="1" si="12"/>
        <v>806.04</v>
      </c>
      <c r="U89" s="2">
        <f t="shared" ca="1" si="13"/>
        <v>0</v>
      </c>
      <c r="V89" s="2" t="str">
        <f t="shared" ca="1" si="14"/>
        <v>ok</v>
      </c>
    </row>
    <row r="90" spans="1:22" s="6" customFormat="1" ht="13.5" customHeight="1" x14ac:dyDescent="0.25">
      <c r="A90" s="6" t="s">
        <v>14</v>
      </c>
      <c r="B90" s="6" t="s">
        <v>29</v>
      </c>
      <c r="C90" s="6" t="s">
        <v>73</v>
      </c>
      <c r="D90" s="6" t="s">
        <v>74</v>
      </c>
      <c r="E90" s="6" t="s">
        <v>13</v>
      </c>
      <c r="F90" s="11" t="s">
        <v>3</v>
      </c>
      <c r="G90" s="6">
        <v>11803</v>
      </c>
      <c r="H90" s="12">
        <v>21797</v>
      </c>
      <c r="I90" s="10">
        <f t="shared" ca="1" si="15"/>
        <v>60</v>
      </c>
      <c r="J90" s="13">
        <f ca="1">ROUNDDOWN((NOW()-H90)/365.25,0)</f>
        <v>64</v>
      </c>
      <c r="K90" s="12" t="str">
        <f>C90 &amp; ", " &amp; B90</f>
        <v>Barfello, Betty</v>
      </c>
      <c r="L90" s="7">
        <v>1014</v>
      </c>
      <c r="M90" s="6" t="str">
        <f>MID(C90,1,3) &amp; L90</f>
        <v>Bar1014</v>
      </c>
      <c r="N90" s="2" t="s">
        <v>95</v>
      </c>
      <c r="O90" s="8">
        <v>45154</v>
      </c>
      <c r="P90" s="21">
        <f t="shared" ca="1" si="9"/>
        <v>48</v>
      </c>
      <c r="Q90" s="15">
        <v>103.37</v>
      </c>
      <c r="R90" s="2">
        <f t="shared" ca="1" si="10"/>
        <v>0</v>
      </c>
      <c r="S90" s="2">
        <f t="shared" ca="1" si="11"/>
        <v>103.37</v>
      </c>
      <c r="T90" s="2">
        <f t="shared" ca="1" si="12"/>
        <v>0</v>
      </c>
      <c r="U90" s="2">
        <f t="shared" ca="1" si="13"/>
        <v>0</v>
      </c>
      <c r="V90" s="2" t="str">
        <f t="shared" ca="1" si="14"/>
        <v>ok</v>
      </c>
    </row>
    <row r="91" spans="1:22" s="6" customFormat="1" ht="13.5" customHeight="1" x14ac:dyDescent="0.25">
      <c r="B91" s="6" t="s">
        <v>41</v>
      </c>
      <c r="C91" s="6" t="s">
        <v>77</v>
      </c>
      <c r="D91" s="6" t="s">
        <v>70</v>
      </c>
      <c r="E91" s="6" t="s">
        <v>13</v>
      </c>
      <c r="F91" s="11" t="s">
        <v>3</v>
      </c>
      <c r="G91" s="6">
        <v>11803</v>
      </c>
      <c r="H91" s="12">
        <v>29677</v>
      </c>
      <c r="I91" s="10">
        <f t="shared" ca="1" si="15"/>
        <v>40</v>
      </c>
      <c r="J91" s="13">
        <f ca="1">ROUNDDOWN((NOW()-H91)/365.25,0)</f>
        <v>42</v>
      </c>
      <c r="K91" s="12" t="str">
        <f>C91 &amp; ", " &amp; B91</f>
        <v>Krespe, Geogian</v>
      </c>
      <c r="L91" s="7">
        <v>1015</v>
      </c>
      <c r="M91" s="6" t="str">
        <f>MID(C91,1,3) &amp; L91</f>
        <v>Kre1015</v>
      </c>
      <c r="N91" s="6" t="s">
        <v>90</v>
      </c>
      <c r="O91" s="8">
        <v>45119</v>
      </c>
      <c r="P91" s="21">
        <f t="shared" ca="1" si="9"/>
        <v>83</v>
      </c>
      <c r="Q91" s="15">
        <v>511.85</v>
      </c>
      <c r="R91" s="2">
        <f t="shared" ca="1" si="10"/>
        <v>0</v>
      </c>
      <c r="S91" s="2">
        <f t="shared" ca="1" si="11"/>
        <v>0</v>
      </c>
      <c r="T91" s="2">
        <f t="shared" ca="1" si="12"/>
        <v>511.85</v>
      </c>
      <c r="U91" s="2">
        <f t="shared" ca="1" si="13"/>
        <v>0</v>
      </c>
      <c r="V91" s="2" t="str">
        <f t="shared" ca="1" si="14"/>
        <v>ok</v>
      </c>
    </row>
    <row r="92" spans="1:22" s="6" customFormat="1" ht="13.5" customHeight="1" x14ac:dyDescent="0.25">
      <c r="A92" s="6" t="s">
        <v>16</v>
      </c>
      <c r="B92" s="6" t="s">
        <v>36</v>
      </c>
      <c r="C92" s="6" t="s">
        <v>37</v>
      </c>
      <c r="D92" s="6" t="s">
        <v>42</v>
      </c>
      <c r="E92" s="6" t="s">
        <v>43</v>
      </c>
      <c r="F92" s="11" t="s">
        <v>3</v>
      </c>
      <c r="G92" s="6">
        <v>12345</v>
      </c>
      <c r="H92" s="12">
        <v>11195</v>
      </c>
      <c r="I92" s="10">
        <f t="shared" ca="1" si="15"/>
        <v>90</v>
      </c>
      <c r="J92" s="13">
        <f ca="1">ROUNDDOWN((NOW()-H92)/365.25,0)</f>
        <v>93</v>
      </c>
      <c r="K92" s="12" t="str">
        <f>C92 &amp; ", " &amp; B92</f>
        <v>Connery, Sean</v>
      </c>
      <c r="L92" s="7">
        <v>1016</v>
      </c>
      <c r="M92" s="6" t="str">
        <f>MID(C92,1,3) &amp; L92</f>
        <v>Con1016</v>
      </c>
      <c r="N92" s="6" t="s">
        <v>95</v>
      </c>
      <c r="O92" s="8">
        <v>45193</v>
      </c>
      <c r="P92" s="21">
        <f t="shared" ca="1" si="9"/>
        <v>9</v>
      </c>
      <c r="Q92" s="15">
        <v>335.02</v>
      </c>
      <c r="R92" s="2">
        <f t="shared" ca="1" si="10"/>
        <v>335.02</v>
      </c>
      <c r="S92" s="2">
        <f t="shared" ca="1" si="11"/>
        <v>0</v>
      </c>
      <c r="T92" s="2">
        <f t="shared" ca="1" si="12"/>
        <v>0</v>
      </c>
      <c r="U92" s="2">
        <f t="shared" ca="1" si="13"/>
        <v>0</v>
      </c>
      <c r="V92" s="2" t="str">
        <f t="shared" ca="1" si="14"/>
        <v>ok</v>
      </c>
    </row>
    <row r="93" spans="1:22" s="6" customFormat="1" ht="13.5" customHeight="1" x14ac:dyDescent="0.25">
      <c r="A93" s="6" t="s">
        <v>16</v>
      </c>
      <c r="B93" s="6" t="s">
        <v>34</v>
      </c>
      <c r="C93" s="6" t="s">
        <v>35</v>
      </c>
      <c r="D93" s="6" t="s">
        <v>40</v>
      </c>
      <c r="E93" s="6" t="s">
        <v>9</v>
      </c>
      <c r="F93" s="11" t="s">
        <v>3</v>
      </c>
      <c r="G93" s="6" t="s">
        <v>80</v>
      </c>
      <c r="H93" s="14">
        <v>21682</v>
      </c>
      <c r="I93" s="10">
        <f t="shared" ca="1" si="15"/>
        <v>60</v>
      </c>
      <c r="J93" s="13">
        <f ca="1">ROUNDDOWN((NOW()-H93)/365.25,0)</f>
        <v>64</v>
      </c>
      <c r="K93" s="12" t="str">
        <f>C93 &amp; ", " &amp; B93</f>
        <v>Schmurtz, Ignatz</v>
      </c>
      <c r="L93" s="7">
        <v>1017</v>
      </c>
      <c r="M93" s="6" t="str">
        <f>MID(C93,1,3) &amp; L93</f>
        <v>Sch1017</v>
      </c>
      <c r="N93" s="6" t="s">
        <v>94</v>
      </c>
      <c r="O93" s="8">
        <v>45118</v>
      </c>
      <c r="P93" s="21">
        <f t="shared" ca="1" si="9"/>
        <v>84</v>
      </c>
      <c r="Q93" s="15">
        <v>89.03</v>
      </c>
      <c r="R93" s="2">
        <f t="shared" ca="1" si="10"/>
        <v>0</v>
      </c>
      <c r="S93" s="2">
        <f t="shared" ca="1" si="11"/>
        <v>0</v>
      </c>
      <c r="T93" s="2">
        <f t="shared" ca="1" si="12"/>
        <v>89.03</v>
      </c>
      <c r="U93" s="2">
        <f t="shared" ca="1" si="13"/>
        <v>0</v>
      </c>
      <c r="V93" s="2" t="str">
        <f t="shared" ca="1" si="14"/>
        <v>ok</v>
      </c>
    </row>
  </sheetData>
  <printOptions horizontalCentered="1"/>
  <pageMargins left="0.28000000000000003" right="0.38" top="0.93" bottom="0.91" header="0.5" footer="0.39"/>
  <pageSetup scale="65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H20"/>
  <sheetViews>
    <sheetView workbookViewId="0">
      <selection activeCell="B26" sqref="B26"/>
    </sheetView>
  </sheetViews>
  <sheetFormatPr defaultColWidth="9.109375" defaultRowHeight="13.2" x14ac:dyDescent="0.25"/>
  <cols>
    <col min="1" max="1" width="6.33203125" customWidth="1"/>
    <col min="2" max="2" width="11.109375" customWidth="1"/>
    <col min="3" max="3" width="11" customWidth="1"/>
    <col min="4" max="4" width="27.5546875" customWidth="1"/>
    <col min="5" max="5" width="14.88671875" customWidth="1"/>
    <col min="6" max="6" width="7.109375" customWidth="1"/>
    <col min="8" max="8" width="10.109375" style="5" bestFit="1" customWidth="1"/>
  </cols>
  <sheetData>
    <row r="1" spans="1:8" s="1" customFormat="1" x14ac:dyDescent="0.25">
      <c r="A1" s="1" t="s">
        <v>31</v>
      </c>
      <c r="B1" s="1" t="s">
        <v>32</v>
      </c>
      <c r="C1" s="1" t="s">
        <v>33</v>
      </c>
      <c r="D1" s="1" t="s">
        <v>30</v>
      </c>
      <c r="E1" s="1" t="s">
        <v>0</v>
      </c>
      <c r="F1" s="1" t="s">
        <v>1</v>
      </c>
      <c r="G1" s="1" t="s">
        <v>2</v>
      </c>
      <c r="H1" s="4" t="s">
        <v>76</v>
      </c>
    </row>
    <row r="2" spans="1:8" s="2" customFormat="1" x14ac:dyDescent="0.25">
      <c r="A2" s="2" t="s">
        <v>16</v>
      </c>
      <c r="B2" s="2" t="s">
        <v>17</v>
      </c>
      <c r="C2" s="2" t="s">
        <v>46</v>
      </c>
      <c r="D2" s="2" t="s">
        <v>49</v>
      </c>
      <c r="E2" s="2" t="s">
        <v>11</v>
      </c>
      <c r="F2" s="3" t="s">
        <v>3</v>
      </c>
      <c r="G2" s="2">
        <v>11548</v>
      </c>
      <c r="H2" s="5">
        <v>20975</v>
      </c>
    </row>
    <row r="3" spans="1:8" s="2" customFormat="1" x14ac:dyDescent="0.25">
      <c r="A3" s="2" t="s">
        <v>16</v>
      </c>
      <c r="B3" s="2" t="s">
        <v>18</v>
      </c>
      <c r="C3" s="2" t="s">
        <v>50</v>
      </c>
      <c r="D3" s="2" t="s">
        <v>12</v>
      </c>
      <c r="E3" s="2" t="s">
        <v>11</v>
      </c>
      <c r="F3" s="3" t="s">
        <v>3</v>
      </c>
      <c r="G3" s="2">
        <v>11548</v>
      </c>
      <c r="H3" s="5">
        <v>22127</v>
      </c>
    </row>
    <row r="4" spans="1:8" s="2" customFormat="1" x14ac:dyDescent="0.25">
      <c r="A4" s="2" t="s">
        <v>14</v>
      </c>
      <c r="B4" s="2" t="s">
        <v>28</v>
      </c>
      <c r="C4" s="2" t="s">
        <v>71</v>
      </c>
      <c r="D4" s="2" t="s">
        <v>72</v>
      </c>
      <c r="E4" s="2" t="s">
        <v>11</v>
      </c>
      <c r="F4" s="3" t="s">
        <v>3</v>
      </c>
      <c r="G4" s="2">
        <v>11548</v>
      </c>
      <c r="H4" s="5">
        <v>22462</v>
      </c>
    </row>
    <row r="5" spans="1:8" s="2" customFormat="1" x14ac:dyDescent="0.25">
      <c r="A5" s="2" t="s">
        <v>16</v>
      </c>
      <c r="B5" s="2" t="s">
        <v>15</v>
      </c>
      <c r="C5" s="2" t="s">
        <v>48</v>
      </c>
      <c r="D5" s="2" t="s">
        <v>47</v>
      </c>
      <c r="E5" s="2" t="s">
        <v>4</v>
      </c>
      <c r="F5" s="3" t="s">
        <v>3</v>
      </c>
      <c r="G5" s="2">
        <v>11735</v>
      </c>
      <c r="H5" s="5">
        <v>20469</v>
      </c>
    </row>
    <row r="6" spans="1:8" s="2" customFormat="1" x14ac:dyDescent="0.25">
      <c r="A6" s="2" t="s">
        <v>14</v>
      </c>
      <c r="B6" s="2" t="s">
        <v>19</v>
      </c>
      <c r="C6" s="2" t="s">
        <v>51</v>
      </c>
      <c r="D6" s="2" t="s">
        <v>52</v>
      </c>
      <c r="E6" s="2" t="s">
        <v>10</v>
      </c>
      <c r="F6" s="3" t="s">
        <v>3</v>
      </c>
      <c r="G6" s="2">
        <v>11520</v>
      </c>
      <c r="H6" s="5">
        <v>29280</v>
      </c>
    </row>
    <row r="7" spans="1:8" s="2" customFormat="1" x14ac:dyDescent="0.25">
      <c r="A7" s="2" t="s">
        <v>21</v>
      </c>
      <c r="B7" s="2" t="s">
        <v>26</v>
      </c>
      <c r="C7" s="2" t="s">
        <v>68</v>
      </c>
      <c r="D7" s="2" t="s">
        <v>67</v>
      </c>
      <c r="E7" s="2" t="s">
        <v>5</v>
      </c>
      <c r="F7" s="3" t="s">
        <v>3</v>
      </c>
      <c r="G7" s="2">
        <v>11530</v>
      </c>
      <c r="H7" s="5">
        <v>24350</v>
      </c>
    </row>
    <row r="8" spans="1:8" s="2" customFormat="1" x14ac:dyDescent="0.25">
      <c r="A8" s="2" t="s">
        <v>16</v>
      </c>
      <c r="B8" s="2" t="s">
        <v>20</v>
      </c>
      <c r="C8" s="2" t="s">
        <v>46</v>
      </c>
      <c r="D8" s="2" t="s">
        <v>53</v>
      </c>
      <c r="E8" s="2" t="s">
        <v>5</v>
      </c>
      <c r="F8" s="3" t="s">
        <v>3</v>
      </c>
      <c r="G8" s="2">
        <v>11530</v>
      </c>
      <c r="H8" s="5">
        <v>27388</v>
      </c>
    </row>
    <row r="9" spans="1:8" s="2" customFormat="1" x14ac:dyDescent="0.25">
      <c r="A9" s="2" t="s">
        <v>14</v>
      </c>
      <c r="B9" s="2" t="s">
        <v>55</v>
      </c>
      <c r="C9" s="2" t="s">
        <v>54</v>
      </c>
      <c r="D9" s="2" t="s">
        <v>75</v>
      </c>
      <c r="E9" s="2" t="s">
        <v>6</v>
      </c>
      <c r="F9" s="3" t="s">
        <v>3</v>
      </c>
      <c r="G9" s="2">
        <v>11020</v>
      </c>
      <c r="H9" s="5">
        <v>28408</v>
      </c>
    </row>
    <row r="10" spans="1:8" s="2" customFormat="1" x14ac:dyDescent="0.25">
      <c r="A10" s="2" t="s">
        <v>24</v>
      </c>
      <c r="B10" s="2" t="s">
        <v>25</v>
      </c>
      <c r="C10" s="2" t="s">
        <v>65</v>
      </c>
      <c r="D10" s="2" t="s">
        <v>66</v>
      </c>
      <c r="E10" s="2" t="s">
        <v>7</v>
      </c>
      <c r="F10" s="3" t="s">
        <v>3</v>
      </c>
      <c r="G10" s="2">
        <v>11756</v>
      </c>
      <c r="H10" s="5">
        <v>22972</v>
      </c>
    </row>
    <row r="11" spans="1:8" s="2" customFormat="1" x14ac:dyDescent="0.25">
      <c r="A11" s="2" t="s">
        <v>16</v>
      </c>
      <c r="B11" s="2" t="s">
        <v>22</v>
      </c>
      <c r="C11" s="2" t="s">
        <v>46</v>
      </c>
      <c r="D11" s="2" t="s">
        <v>59</v>
      </c>
      <c r="E11" s="2" t="s">
        <v>7</v>
      </c>
      <c r="F11" s="3" t="s">
        <v>3</v>
      </c>
      <c r="G11" s="2">
        <v>11756</v>
      </c>
      <c r="H11" s="5">
        <v>24014</v>
      </c>
    </row>
    <row r="12" spans="1:8" s="2" customFormat="1" x14ac:dyDescent="0.25">
      <c r="A12" s="2" t="s">
        <v>21</v>
      </c>
      <c r="B12" s="2" t="s">
        <v>27</v>
      </c>
      <c r="C12" s="2" t="s">
        <v>78</v>
      </c>
      <c r="D12" s="2" t="s">
        <v>69</v>
      </c>
      <c r="E12" s="2" t="s">
        <v>7</v>
      </c>
      <c r="F12" s="3" t="s">
        <v>3</v>
      </c>
      <c r="G12" s="2">
        <v>11756</v>
      </c>
      <c r="H12" s="5">
        <v>26245</v>
      </c>
    </row>
    <row r="13" spans="1:8" s="2" customFormat="1" x14ac:dyDescent="0.25">
      <c r="A13" s="2" t="s">
        <v>16</v>
      </c>
      <c r="B13" s="2" t="s">
        <v>23</v>
      </c>
      <c r="C13" s="2" t="s">
        <v>63</v>
      </c>
      <c r="D13" s="2" t="s">
        <v>64</v>
      </c>
      <c r="E13" s="2" t="s">
        <v>7</v>
      </c>
      <c r="F13" s="3" t="s">
        <v>3</v>
      </c>
      <c r="G13" s="2">
        <v>11756</v>
      </c>
      <c r="H13" s="5">
        <v>26413</v>
      </c>
    </row>
    <row r="14" spans="1:8" s="2" customFormat="1" x14ac:dyDescent="0.25">
      <c r="A14" s="2" t="s">
        <v>21</v>
      </c>
      <c r="B14" s="2" t="s">
        <v>58</v>
      </c>
      <c r="C14" s="2" t="s">
        <v>57</v>
      </c>
      <c r="D14" s="2" t="s">
        <v>56</v>
      </c>
      <c r="E14" s="2" t="s">
        <v>7</v>
      </c>
      <c r="F14" s="3" t="s">
        <v>3</v>
      </c>
      <c r="G14" s="2">
        <v>11756</v>
      </c>
      <c r="H14" s="5">
        <v>28995</v>
      </c>
    </row>
    <row r="15" spans="1:8" s="2" customFormat="1" x14ac:dyDescent="0.25">
      <c r="A15" s="2" t="s">
        <v>16</v>
      </c>
      <c r="B15" s="2" t="s">
        <v>36</v>
      </c>
      <c r="C15" s="2" t="s">
        <v>37</v>
      </c>
      <c r="D15" s="2" t="s">
        <v>42</v>
      </c>
      <c r="E15" s="2" t="s">
        <v>43</v>
      </c>
      <c r="F15" s="3" t="s">
        <v>3</v>
      </c>
      <c r="G15" s="2">
        <v>12345</v>
      </c>
      <c r="H15" s="5">
        <v>11195</v>
      </c>
    </row>
    <row r="16" spans="1:8" s="2" customFormat="1" x14ac:dyDescent="0.25">
      <c r="A16" s="2" t="s">
        <v>14</v>
      </c>
      <c r="B16" s="2" t="s">
        <v>60</v>
      </c>
      <c r="C16" s="2" t="s">
        <v>61</v>
      </c>
      <c r="D16" s="2" t="s">
        <v>62</v>
      </c>
      <c r="E16" s="2" t="s">
        <v>8</v>
      </c>
      <c r="F16" s="3" t="s">
        <v>3</v>
      </c>
      <c r="G16" s="2">
        <v>11561</v>
      </c>
      <c r="H16" s="5">
        <v>24546</v>
      </c>
    </row>
    <row r="17" spans="1:8" s="2" customFormat="1" x14ac:dyDescent="0.25">
      <c r="A17" s="2" t="s">
        <v>16</v>
      </c>
      <c r="B17" s="2" t="s">
        <v>38</v>
      </c>
      <c r="C17" s="2" t="s">
        <v>39</v>
      </c>
      <c r="D17" s="2" t="s">
        <v>44</v>
      </c>
      <c r="E17" s="2" t="s">
        <v>45</v>
      </c>
      <c r="F17" s="3" t="s">
        <v>3</v>
      </c>
      <c r="G17" s="2">
        <v>10001</v>
      </c>
      <c r="H17" s="5">
        <v>10927</v>
      </c>
    </row>
    <row r="18" spans="1:8" s="2" customFormat="1" x14ac:dyDescent="0.25">
      <c r="A18" s="2" t="s">
        <v>14</v>
      </c>
      <c r="B18" s="2" t="s">
        <v>29</v>
      </c>
      <c r="C18" s="2" t="s">
        <v>73</v>
      </c>
      <c r="D18" s="2" t="s">
        <v>74</v>
      </c>
      <c r="E18" s="2" t="s">
        <v>13</v>
      </c>
      <c r="F18" s="3" t="s">
        <v>3</v>
      </c>
      <c r="G18" s="2">
        <v>11803</v>
      </c>
      <c r="H18" s="5">
        <v>21797</v>
      </c>
    </row>
    <row r="19" spans="1:8" s="2" customFormat="1" x14ac:dyDescent="0.25">
      <c r="B19" s="2" t="s">
        <v>41</v>
      </c>
      <c r="C19" s="2" t="s">
        <v>77</v>
      </c>
      <c r="D19" s="2" t="s">
        <v>70</v>
      </c>
      <c r="E19" s="2" t="s">
        <v>13</v>
      </c>
      <c r="F19" s="3" t="s">
        <v>3</v>
      </c>
      <c r="G19" s="2">
        <v>11803</v>
      </c>
      <c r="H19" s="5">
        <v>29677</v>
      </c>
    </row>
    <row r="20" spans="1:8" s="2" customFormat="1" x14ac:dyDescent="0.25">
      <c r="A20" s="2" t="s">
        <v>16</v>
      </c>
      <c r="B20" s="2" t="s">
        <v>34</v>
      </c>
      <c r="C20" s="2" t="s">
        <v>35</v>
      </c>
      <c r="D20" s="2" t="s">
        <v>40</v>
      </c>
      <c r="E20" s="2" t="s">
        <v>9</v>
      </c>
      <c r="F20" s="3" t="s">
        <v>3</v>
      </c>
      <c r="G20" s="2">
        <v>11783</v>
      </c>
      <c r="H20" s="5">
        <v>21682</v>
      </c>
    </row>
  </sheetData>
  <phoneticPr fontId="0" type="noConversion"/>
  <printOptions horizontalCentered="1"/>
  <pageMargins left="0.39" right="0.38" top="1.25" bottom="0.62" header="0.5" footer="0.39"/>
  <pageSetup fitToHeight="0" orientation="landscape" horizontalDpi="300" verticalDpi="300" r:id="rId1"/>
  <headerFooter alignWithMargins="0">
    <oddHeader>&amp;C&amp;"Arial,Bold"&amp;24&amp;UAddress Book</oddHeader>
    <oddFooter>&amp;L&amp;F&amp;CPage &amp;P&amp;R&amp;D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F2"/>
  <sheetViews>
    <sheetView workbookViewId="0">
      <selection activeCell="C40" sqref="C40"/>
    </sheetView>
  </sheetViews>
  <sheetFormatPr defaultRowHeight="13.2" x14ac:dyDescent="0.25"/>
  <cols>
    <col min="6" max="6" width="10.109375" bestFit="1" customWidth="1"/>
  </cols>
  <sheetData>
    <row r="2" spans="1:6" x14ac:dyDescent="0.25">
      <c r="A2" s="7" t="s">
        <v>79</v>
      </c>
      <c r="C2">
        <f>COUNTA(#REF!)</f>
        <v>1</v>
      </c>
      <c r="F2" s="8">
        <v>47452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F6"/>
  <sheetViews>
    <sheetView zoomScale="170" zoomScaleNormal="170" workbookViewId="0">
      <selection activeCell="C4" sqref="C4"/>
    </sheetView>
  </sheetViews>
  <sheetFormatPr defaultRowHeight="13.2" x14ac:dyDescent="0.25"/>
  <cols>
    <col min="2" max="2" width="10.21875" bestFit="1" customWidth="1"/>
    <col min="3" max="3" width="9.109375" bestFit="1" customWidth="1"/>
  </cols>
  <sheetData>
    <row r="1" spans="1:6" x14ac:dyDescent="0.25">
      <c r="A1">
        <v>10</v>
      </c>
    </row>
    <row r="2" spans="1:6" x14ac:dyDescent="0.25">
      <c r="A2">
        <v>5</v>
      </c>
      <c r="B2">
        <f>A1+25+A2</f>
        <v>40</v>
      </c>
    </row>
    <row r="4" spans="1:6" x14ac:dyDescent="0.25">
      <c r="B4" s="20">
        <f ca="1">DATE(YEAR(TODAY()),12,25)</f>
        <v>45285</v>
      </c>
      <c r="C4" s="21">
        <f ca="1">B4-TODAY()</f>
        <v>83</v>
      </c>
      <c r="D4">
        <f ca="1">DAY(B4)</f>
        <v>25</v>
      </c>
      <c r="E4">
        <f ca="1">WEEKDAY(B4,1)</f>
        <v>2</v>
      </c>
      <c r="F4" t="str">
        <f ca="1">CHOOSE(E4,"Sun","Mon","Tue","Wed","Thu","Fri","Sat")</f>
        <v>Mon</v>
      </c>
    </row>
    <row r="5" spans="1:6" x14ac:dyDescent="0.25">
      <c r="D5">
        <f ca="1">MONTH(B4)</f>
        <v>12</v>
      </c>
    </row>
    <row r="6" spans="1:6" x14ac:dyDescent="0.25">
      <c r="D6">
        <f ca="1">YEAR(B4)</f>
        <v>2023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</vt:lpstr>
      <vt:lpstr>Expanded DB</vt:lpstr>
      <vt:lpstr>Raw DB</vt:lpstr>
      <vt:lpstr>Sheet2</vt:lpstr>
      <vt:lpstr>Sheet3</vt:lpstr>
      <vt:lpstr>'Expanded DB'!Print_Titles</vt:lpstr>
      <vt:lpstr>'Raw DB'!Print_Titles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J. Montenero</dc:creator>
  <cp:lastModifiedBy>Paul J Montenero</cp:lastModifiedBy>
  <cp:lastPrinted>2013-05-08T23:08:25Z</cp:lastPrinted>
  <dcterms:created xsi:type="dcterms:W3CDTF">1999-11-05T13:04:11Z</dcterms:created>
  <dcterms:modified xsi:type="dcterms:W3CDTF">2023-10-03T16:37:55Z</dcterms:modified>
</cp:coreProperties>
</file>